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orisnik\Desktop\1.1.-30.6.2026\"/>
    </mc:Choice>
  </mc:AlternateContent>
  <xr:revisionPtr revIDLastSave="0" documentId="13_ncr:1_{4477F573-AFFE-495D-937B-1F5A9C3CF8DB}" xr6:coauthVersionLast="47" xr6:coauthVersionMax="47" xr10:uidLastSave="{00000000-0000-0000-0000-000000000000}"/>
  <bookViews>
    <workbookView xWindow="-120" yWindow="-120" windowWidth="29040" windowHeight="15720" tabRatio="825" activeTab="6" xr2:uid="{00000000-000D-0000-FFFF-FFFF00000000}"/>
  </bookViews>
  <sheets>
    <sheet name="I OPĆI DIO SAŽETAK" sheetId="1" r:id="rId1"/>
    <sheet name=" Račun prihoda i rashoda" sheetId="17" r:id="rId2"/>
    <sheet name="Rashodi i prihodi prema izvoru" sheetId="20" r:id="rId3"/>
    <sheet name="Rashodi prema funkcijskoj k " sheetId="8" r:id="rId4"/>
    <sheet name="Račun financiranja " sheetId="18" r:id="rId5"/>
    <sheet name="Račun fin prema izvorima f" sheetId="19" r:id="rId6"/>
    <sheet name="Izvještaj po programskoj klasif" sheetId="23" r:id="rId7"/>
  </sheets>
  <definedNames>
    <definedName name="BEx768KPSQ72NFZI1DSHLMYOAJB4" hidden="1">#REF!</definedName>
    <definedName name="BExF0FDTSLD2H2BL1BV89V91RA11" hidden="1">#REF!</definedName>
    <definedName name="_xlnm.Print_Area" localSheetId="0">'I OPĆI DIO SAŽETAK'!$B$1:$K$17</definedName>
    <definedName name="SAPBEXhrIndnt" hidden="1">1</definedName>
    <definedName name="SAPBEXrevision" hidden="1">5</definedName>
    <definedName name="SAPBEXsysID" hidden="1">"DBW"</definedName>
    <definedName name="SAPBEXwbID" hidden="1">"48UYJSDYRBY4I0R5J07RW9Y50"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20" l="1"/>
  <c r="E23" i="20"/>
  <c r="F23" i="20"/>
  <c r="F27" i="20"/>
  <c r="F26" i="20"/>
  <c r="F25" i="20"/>
  <c r="F24" i="20"/>
  <c r="I36" i="17"/>
  <c r="J31" i="1"/>
  <c r="K12" i="1"/>
  <c r="K10" i="1"/>
  <c r="I91" i="17"/>
  <c r="F19" i="23"/>
  <c r="F27" i="23"/>
  <c r="F63" i="23"/>
  <c r="F74" i="23"/>
  <c r="F123" i="23"/>
  <c r="F141" i="23"/>
  <c r="D10" i="23"/>
  <c r="F10" i="23" s="1"/>
  <c r="D11" i="23"/>
  <c r="F11" i="23" s="1"/>
  <c r="D12" i="23"/>
  <c r="F12" i="23" s="1"/>
  <c r="D13" i="23"/>
  <c r="E217" i="23"/>
  <c r="I14" i="1"/>
  <c r="I15" i="1" s="1"/>
  <c r="J14" i="1"/>
  <c r="K14" i="1" s="1"/>
  <c r="J13" i="1"/>
  <c r="K13" i="1" s="1"/>
  <c r="H44" i="17"/>
  <c r="I84" i="17"/>
  <c r="I80" i="17"/>
  <c r="I79" i="17"/>
  <c r="I61" i="17"/>
  <c r="H46" i="17"/>
  <c r="E13" i="23"/>
  <c r="E8" i="23" s="1"/>
  <c r="F8" i="23" s="1"/>
  <c r="F9" i="23"/>
  <c r="E85" i="23"/>
  <c r="F85" i="23" s="1"/>
  <c r="E151" i="23"/>
  <c r="E241" i="23"/>
  <c r="F241" i="23" s="1"/>
  <c r="E167" i="23"/>
  <c r="E166" i="23" s="1"/>
  <c r="E257" i="23"/>
  <c r="E231" i="23"/>
  <c r="E210" i="23"/>
  <c r="E197" i="23"/>
  <c r="E195" i="23" s="1"/>
  <c r="E190" i="23" s="1"/>
  <c r="E157" i="23"/>
  <c r="E155" i="23" s="1"/>
  <c r="E131" i="23"/>
  <c r="E129" i="23" s="1"/>
  <c r="E108" i="23"/>
  <c r="E23" i="23"/>
  <c r="E45" i="23"/>
  <c r="E44" i="23" s="1"/>
  <c r="E41" i="23"/>
  <c r="E40" i="23" s="1"/>
  <c r="G49" i="20"/>
  <c r="F39" i="20"/>
  <c r="F35" i="20"/>
  <c r="D35" i="20"/>
  <c r="D39" i="20"/>
  <c r="E43" i="20"/>
  <c r="E39" i="20" s="1"/>
  <c r="E47" i="20"/>
  <c r="E32" i="20"/>
  <c r="E35" i="20"/>
  <c r="F16" i="20"/>
  <c r="F15" i="20" s="1"/>
  <c r="F12" i="20"/>
  <c r="D15" i="20"/>
  <c r="E15" i="20"/>
  <c r="D12" i="20"/>
  <c r="E12" i="20"/>
  <c r="E7" i="20" s="1"/>
  <c r="C47" i="20"/>
  <c r="C39" i="20"/>
  <c r="C38" i="20"/>
  <c r="C35" i="20" s="1"/>
  <c r="C15" i="20"/>
  <c r="C13" i="20"/>
  <c r="C12" i="20" s="1"/>
  <c r="F53" i="17"/>
  <c r="F46" i="17"/>
  <c r="F44" i="17" s="1"/>
  <c r="G53" i="17"/>
  <c r="F12" i="17"/>
  <c r="F10" i="17" s="1"/>
  <c r="G12" i="17"/>
  <c r="G33" i="17"/>
  <c r="E10" i="17"/>
  <c r="I24" i="17"/>
  <c r="I23" i="17"/>
  <c r="H19" i="17"/>
  <c r="H12" i="17" s="1"/>
  <c r="H11" i="17" s="1"/>
  <c r="E44" i="17"/>
  <c r="G31" i="1"/>
  <c r="G15" i="1"/>
  <c r="G16" i="1" s="1"/>
  <c r="D7" i="20" l="1"/>
  <c r="F29" i="20"/>
  <c r="F7" i="20"/>
  <c r="G7" i="20" s="1"/>
  <c r="D29" i="20"/>
  <c r="C29" i="20"/>
  <c r="J15" i="1"/>
  <c r="H10" i="17"/>
  <c r="E196" i="23"/>
  <c r="E163" i="23"/>
  <c r="F13" i="23"/>
  <c r="G10" i="17"/>
  <c r="I10" i="1" s="1"/>
  <c r="L10" i="1" s="1"/>
  <c r="E39" i="23"/>
  <c r="E209" i="23"/>
  <c r="E208" i="23" s="1"/>
  <c r="E206" i="23" s="1"/>
  <c r="E207" i="23" s="1"/>
  <c r="E150" i="23"/>
  <c r="E36" i="23"/>
  <c r="E35" i="23" s="1"/>
  <c r="E29" i="20"/>
  <c r="G8" i="20"/>
  <c r="G9" i="20"/>
  <c r="G11" i="20"/>
  <c r="G14" i="20"/>
  <c r="G16" i="20"/>
  <c r="G17" i="20"/>
  <c r="G18" i="20"/>
  <c r="G19" i="20"/>
  <c r="G20" i="20"/>
  <c r="G21" i="20"/>
  <c r="K15" i="1" l="1"/>
  <c r="J16" i="1"/>
  <c r="E18" i="23"/>
  <c r="F18" i="23" s="1"/>
  <c r="F35" i="23"/>
  <c r="E149" i="23"/>
  <c r="G30" i="20"/>
  <c r="G31" i="20"/>
  <c r="G32" i="20"/>
  <c r="G33" i="20"/>
  <c r="G37" i="20"/>
  <c r="G40" i="20"/>
  <c r="G41" i="20"/>
  <c r="G43" i="20"/>
  <c r="G46" i="20"/>
  <c r="G48" i="20"/>
  <c r="E148" i="23" l="1"/>
  <c r="F149" i="23"/>
  <c r="G36" i="20"/>
  <c r="G10" i="20"/>
  <c r="H30" i="20"/>
  <c r="H31" i="20"/>
  <c r="H33" i="20"/>
  <c r="H34" i="20"/>
  <c r="H36" i="20"/>
  <c r="H37" i="20"/>
  <c r="H41" i="20"/>
  <c r="H43" i="20"/>
  <c r="H45" i="20"/>
  <c r="H46" i="20"/>
  <c r="H48" i="20"/>
  <c r="H49" i="20"/>
  <c r="H8" i="20"/>
  <c r="H9" i="20"/>
  <c r="H10" i="20"/>
  <c r="H13" i="20"/>
  <c r="H14" i="20"/>
  <c r="H18" i="20"/>
  <c r="H19" i="20"/>
  <c r="H20" i="20"/>
  <c r="H21" i="20"/>
  <c r="G47" i="20"/>
  <c r="G38" i="20"/>
  <c r="H47" i="20"/>
  <c r="H32" i="20"/>
  <c r="H17" i="20"/>
  <c r="H16" i="20"/>
  <c r="G13" i="20"/>
  <c r="I96" i="17"/>
  <c r="I44" i="17"/>
  <c r="H7" i="8"/>
  <c r="H8" i="8"/>
  <c r="H9" i="8"/>
  <c r="H6" i="8"/>
  <c r="G7" i="8"/>
  <c r="G8" i="8"/>
  <c r="G9" i="8"/>
  <c r="G6" i="8"/>
  <c r="J86" i="17"/>
  <c r="J93" i="17"/>
  <c r="J44" i="17"/>
  <c r="I87" i="17"/>
  <c r="I45" i="17"/>
  <c r="I46" i="17"/>
  <c r="I47" i="17"/>
  <c r="I48" i="17"/>
  <c r="I49" i="17"/>
  <c r="I50" i="17"/>
  <c r="I51" i="17"/>
  <c r="I52" i="17"/>
  <c r="I53" i="17"/>
  <c r="I54" i="17"/>
  <c r="I55" i="17"/>
  <c r="I56" i="17"/>
  <c r="I57" i="17"/>
  <c r="I58" i="17"/>
  <c r="I59" i="17"/>
  <c r="I60" i="17"/>
  <c r="I62" i="17"/>
  <c r="I63" i="17"/>
  <c r="I64" i="17"/>
  <c r="I65" i="17"/>
  <c r="I66" i="17"/>
  <c r="I67" i="17"/>
  <c r="I68" i="17"/>
  <c r="I70" i="17"/>
  <c r="I71" i="17"/>
  <c r="I72" i="17"/>
  <c r="I73" i="17"/>
  <c r="I74" i="17"/>
  <c r="I75" i="17"/>
  <c r="I76" i="17"/>
  <c r="I77" i="17"/>
  <c r="I78" i="17"/>
  <c r="I81" i="17"/>
  <c r="I82" i="17"/>
  <c r="I83" i="17"/>
  <c r="I85" i="17"/>
  <c r="I86" i="17"/>
  <c r="I88" i="17"/>
  <c r="I90" i="17"/>
  <c r="I97" i="17"/>
  <c r="I98" i="17"/>
  <c r="I103" i="17"/>
  <c r="I15" i="17"/>
  <c r="J96" i="17"/>
  <c r="J53" i="17"/>
  <c r="I16" i="17"/>
  <c r="I17" i="17"/>
  <c r="I18" i="17"/>
  <c r="I19" i="17"/>
  <c r="I20" i="17"/>
  <c r="I21" i="17"/>
  <c r="J28" i="17"/>
  <c r="J12" i="17"/>
  <c r="J25" i="17"/>
  <c r="J33" i="17"/>
  <c r="I12" i="17"/>
  <c r="I22" i="17"/>
  <c r="I25" i="17"/>
  <c r="I33" i="17"/>
  <c r="J10" i="17"/>
  <c r="I28" i="17"/>
  <c r="L12" i="1"/>
  <c r="L13" i="1"/>
  <c r="L14" i="1"/>
  <c r="L15" i="1"/>
  <c r="E17" i="23" l="1"/>
  <c r="F17" i="23" s="1"/>
  <c r="F148" i="23"/>
  <c r="H12" i="20"/>
  <c r="G12" i="20"/>
  <c r="G15" i="20"/>
  <c r="H39" i="20"/>
  <c r="G39" i="20"/>
  <c r="G35" i="20"/>
  <c r="J46" i="17"/>
  <c r="H35" i="20"/>
  <c r="H40" i="20"/>
  <c r="H38" i="20"/>
  <c r="I10" i="17"/>
  <c r="H29" i="20" l="1"/>
  <c r="G29" i="20"/>
  <c r="H7" i="20"/>
  <c r="H15" i="20"/>
</calcChain>
</file>

<file path=xl/sharedStrings.xml><?xml version="1.0" encoding="utf-8"?>
<sst xmlns="http://schemas.openxmlformats.org/spreadsheetml/2006/main" count="714" uniqueCount="381">
  <si>
    <t>PRIHODI UKUPNO</t>
  </si>
  <si>
    <t>RASHODI UKUPNO</t>
  </si>
  <si>
    <t>RAZLIKA - VIŠAK / MANJAK</t>
  </si>
  <si>
    <t>BROJČANA OZNAKA I NAZIV</t>
  </si>
  <si>
    <t>I. OPĆI DIO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</si>
  <si>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</si>
  <si>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</si>
  <si>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</si>
  <si>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</si>
  <si>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</si>
  <si>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</si>
  <si>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</si>
  <si>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</si>
  <si>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</si>
  <si>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</si>
  <si>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</si>
  <si>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</si>
  <si>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</si>
  <si>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</si>
  <si>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UKUPNO PRIMICI</t>
  </si>
  <si>
    <t>UKUPNO RASHODI</t>
  </si>
  <si>
    <t>INDEKS**</t>
  </si>
  <si>
    <t>RAZLIKA PRIMITAKA I IZDATAKA</t>
  </si>
  <si>
    <t xml:space="preserve"> RAČUN FINANCIRANJA</t>
  </si>
  <si>
    <t xml:space="preserve"> RAČUN PRIHODA I RASHODA </t>
  </si>
  <si>
    <t>SAŽETAK RAČUNA FINANCIRANJA</t>
  </si>
  <si>
    <t>SAŽETAK RAČUNA PRIHODA I RASHODA</t>
  </si>
  <si>
    <t>UKUPNI PRIHODI</t>
  </si>
  <si>
    <t>Tekući prijenosi između proračunskih korisnika istog proračuna temeljem prijenosa EU sredstava</t>
  </si>
  <si>
    <t>Prihodi od imovine</t>
  </si>
  <si>
    <t>Prihodi po posebnim propisima</t>
  </si>
  <si>
    <t>Primici od financijske imovine i zaduživanja</t>
  </si>
  <si>
    <t>Primici od zaduživanja</t>
  </si>
  <si>
    <t>Primljeni krediti i zajmovi od međunarodnih organizacija, institucija i tijela EU te inozemnih vlada</t>
  </si>
  <si>
    <t>3121</t>
  </si>
  <si>
    <t>3211</t>
  </si>
  <si>
    <t>3212</t>
  </si>
  <si>
    <t>3221</t>
  </si>
  <si>
    <t>3223</t>
  </si>
  <si>
    <t>3224</t>
  </si>
  <si>
    <t>3231</t>
  </si>
  <si>
    <t>3232</t>
  </si>
  <si>
    <t>3234</t>
  </si>
  <si>
    <t>3238</t>
  </si>
  <si>
    <t>3239</t>
  </si>
  <si>
    <t>3293</t>
  </si>
  <si>
    <t>3431</t>
  </si>
  <si>
    <t>1 Opći prihodi i primici</t>
  </si>
  <si>
    <t>11 Opći prihodi i primici</t>
  </si>
  <si>
    <t>12 Sredstva učešća za pomoći</t>
  </si>
  <si>
    <t>3 Vlastiti prihodi</t>
  </si>
  <si>
    <t>31 Vlastiti prihodi</t>
  </si>
  <si>
    <t>4 Prihodi za posebne namjene</t>
  </si>
  <si>
    <t>5 Pomoći</t>
  </si>
  <si>
    <t>II. POSEBNI DIO</t>
  </si>
  <si>
    <t>IZVJEŠTAJ PO PROGRAMSKOJ KLASIFIKACIJI</t>
  </si>
  <si>
    <t>Rashodi poslovanja</t>
  </si>
  <si>
    <t>Materijalni rashodi</t>
  </si>
  <si>
    <t>Rashodi za usluge</t>
  </si>
  <si>
    <t>Računalne usluge</t>
  </si>
  <si>
    <t>Rashodi za nabavu nefinancijske imovine</t>
  </si>
  <si>
    <t>Rashodi za nabavu proizvedene dugotrajne imovine</t>
  </si>
  <si>
    <t>Naknade troškova zaposlenima</t>
  </si>
  <si>
    <t>Službena putovanja</t>
  </si>
  <si>
    <t>Intelektualne i osobne usluge</t>
  </si>
  <si>
    <t>Ostali nespomenuti rashodi poslovanja</t>
  </si>
  <si>
    <t>Rashodi za zaposlene</t>
  </si>
  <si>
    <t>Plaće za redovan rad</t>
  </si>
  <si>
    <t>Ostali rashodi za zaposlene</t>
  </si>
  <si>
    <t>Doprinosi na plaće</t>
  </si>
  <si>
    <t>Doprinosi za obvezno zdravstveno osiguranje</t>
  </si>
  <si>
    <t>Naknade za prijevoz, za rad na terenu i odvojeni život</t>
  </si>
  <si>
    <t>Rashodi za materijal i energiju</t>
  </si>
  <si>
    <t>Uredski materijal i ostali materijalni rashodi</t>
  </si>
  <si>
    <t>Energija</t>
  </si>
  <si>
    <t>Usluge telefona, pošte i prijevoza</t>
  </si>
  <si>
    <t>Usluge tekućeg i investicijskog održavanja</t>
  </si>
  <si>
    <t>Komunalne usluge</t>
  </si>
  <si>
    <t>Zakupnine i najamnine</t>
  </si>
  <si>
    <t>Zdravstvene i veterinarske usluge</t>
  </si>
  <si>
    <t>Ostale usluge</t>
  </si>
  <si>
    <t>Reprezentacija</t>
  </si>
  <si>
    <t>Pristojbe i naknade</t>
  </si>
  <si>
    <t>Usluge promidžbe i informiranja</t>
  </si>
  <si>
    <t>Postrojenja i oprema</t>
  </si>
  <si>
    <t>Uredska oprema i namještaj</t>
  </si>
  <si>
    <t>Komunikacijska oprema</t>
  </si>
  <si>
    <t>Materijal i dijelovi za tekuće i investicijsko održavanje</t>
  </si>
  <si>
    <t>Sitni inventar i auto gume</t>
  </si>
  <si>
    <t>Članarine i norme</t>
  </si>
  <si>
    <t>Financijski rashodi</t>
  </si>
  <si>
    <t>Ostali financijski rashodi</t>
  </si>
  <si>
    <t>Bankarske usluge i usluge platnog prometa</t>
  </si>
  <si>
    <t>Ostali nespomenuti financijski rashodi</t>
  </si>
  <si>
    <t>Tekuće donacije</t>
  </si>
  <si>
    <t>Materijal i sirovine</t>
  </si>
  <si>
    <t>Uređaji, strojevi i oprema za ostale namjene</t>
  </si>
  <si>
    <t>Oprema za održavanje i zaštitu</t>
  </si>
  <si>
    <t>Sportska i glazbena oprema</t>
  </si>
  <si>
    <t>SAŽETAK  RAČUNA PRIHODA I RASHODA I  RAČUNA FINANCIRANJA</t>
  </si>
  <si>
    <t>IZVJEŠTAJ O IZVRŠENJU POLUGODIŠNJEG FINANCIJSKOG PLANA PRORAČUNSKOG KORISNIKA JEDINICE LOKALNE I PODRUČNE (REGIONALNE) SAMOUPRAVE ZA 2025. GODINU</t>
  </si>
  <si>
    <t xml:space="preserve">OSTVARENJE/IZVRŠENJE 
1.-6.2025. </t>
  </si>
  <si>
    <t>-</t>
  </si>
  <si>
    <t>Prihodi poslovanja</t>
  </si>
  <si>
    <t>Pomoći iz inozemstva i od subjekata unutar općeg proračuna</t>
  </si>
  <si>
    <t xml:space="preserve">Tekuće pomoći od međunarodnih organizacija </t>
  </si>
  <si>
    <t>Pomoći proračunskim korisnicima iz proračuna koji im nije nadležan</t>
  </si>
  <si>
    <t>Tekuće pomoći proračunskim korisnicima iz proračuna koji im nije nadležan</t>
  </si>
  <si>
    <t>Pomoći temeljem prijenosa EU</t>
  </si>
  <si>
    <t>Tekuće pomoći temeljem prijenosa EU</t>
  </si>
  <si>
    <t xml:space="preserve">Prijenosi između proračunskih korisnika istog proračuna </t>
  </si>
  <si>
    <t xml:space="preserve">Tekući prijenosi između proračunskih korisnika istog proračuna  </t>
  </si>
  <si>
    <t>Prihodi od financijske imovine - kamate a vista</t>
  </si>
  <si>
    <t>Kamate na oročena sredstva</t>
  </si>
  <si>
    <t>Prihodi od administrativnih pristojbi i po posebnim propisima</t>
  </si>
  <si>
    <t>Sufinanciranje cijene usluge, participacije i slično</t>
  </si>
  <si>
    <t xml:space="preserve">Tekuće donacije  </t>
  </si>
  <si>
    <t>Donacije od pravnih i fizičkih osoba izvan općeg proračuna</t>
  </si>
  <si>
    <t>Tekuće donacije  od pravnih i fizičkih osoba izvan općeg proračuna</t>
  </si>
  <si>
    <t>Prihodi iz nadležnog proračuna i od HZZO-a temeljem ugovornih obveza</t>
  </si>
  <si>
    <t>Prihodi iz proračuna za financiranje redovne djelatnosti</t>
  </si>
  <si>
    <t>Prihodi iz nadležnog proračuna za financiranje rashoda poslovanja</t>
  </si>
  <si>
    <t>Plaće</t>
  </si>
  <si>
    <t xml:space="preserve">Ostali rashodi za zaposlene </t>
  </si>
  <si>
    <t>Stručno usavršavanje</t>
  </si>
  <si>
    <t>Ostale naknade troškova zaposlenih</t>
  </si>
  <si>
    <t>Službena,radna i zaštitna odjeća i obuća</t>
  </si>
  <si>
    <t>Naknade ostalih troškova</t>
  </si>
  <si>
    <t xml:space="preserve">Naknade za rad prestavničkih tijela </t>
  </si>
  <si>
    <t>Premija osiguranja</t>
  </si>
  <si>
    <t xml:space="preserve">Troškovi sudskih postupaka </t>
  </si>
  <si>
    <t xml:space="preserve">Ostali rashodi </t>
  </si>
  <si>
    <t>Tekuće donacije u naravi</t>
  </si>
  <si>
    <t xml:space="preserve">Knjige, umjetnička djela i ostale izložbene vrijednosti </t>
  </si>
  <si>
    <t xml:space="preserve">Knjige </t>
  </si>
  <si>
    <t>Prihodi od prodaje proizvoda i robe te pruženih usluga</t>
  </si>
  <si>
    <t>Prihodi od pruženih usluga</t>
  </si>
  <si>
    <t>09 OBRAZOVANJE</t>
  </si>
  <si>
    <t>092 SREDNJOŠKOSLKO OBRAZOVANJE</t>
  </si>
  <si>
    <t>0922 Više srednjoškolsko obrazovanje</t>
  </si>
  <si>
    <t>….</t>
  </si>
  <si>
    <t>…</t>
  </si>
  <si>
    <t>Otplata glavnice primljenih zajmova od međunarodnih organizacija</t>
  </si>
  <si>
    <t>Otplata glavnice primljenih kredita i zajmova od međunarodnih organizacija, institucija i tijela EU te inozemnih vlada</t>
  </si>
  <si>
    <t>Izdaci za otplatu glavnice primljenih kredita i zajmova</t>
  </si>
  <si>
    <t>Izdaci za financijsku imovinu i otplate zajmova</t>
  </si>
  <si>
    <t>Primljeni zajmovi od međunarodnih organizacija</t>
  </si>
  <si>
    <t>21 Doprinosi za mirovinsko osiguranje</t>
  </si>
  <si>
    <t>2 Doprinosi</t>
  </si>
  <si>
    <t xml:space="preserve">UKUPNO IZDACI </t>
  </si>
  <si>
    <t xml:space="preserve">UKUPNO PRIHODI </t>
  </si>
  <si>
    <t>4.4 Prihodi za posebne namjene DECENTRALIZACIJA</t>
  </si>
  <si>
    <t>4.8. Prihodi za posebne namjene PK</t>
  </si>
  <si>
    <t>5.1.1. Pomoći</t>
  </si>
  <si>
    <t>5.3.1 Pomoći EU</t>
  </si>
  <si>
    <t>5.4.1 Pomoći PK</t>
  </si>
  <si>
    <t>5.5.1 Pomoći EU za PK</t>
  </si>
  <si>
    <t>6 Donacije</t>
  </si>
  <si>
    <t>61 Donacije PK</t>
  </si>
  <si>
    <t>32 Vlastiti prihodi</t>
  </si>
  <si>
    <t>3.2.2.Vlastiti prihodi-prensena sredstva</t>
  </si>
  <si>
    <t>4.8.2.Prihodi za posebne namjene PK-PRENESENA SREDSTVA</t>
  </si>
  <si>
    <t>Izvor 5.3.2 Pomoći EU - prenesena sredstva</t>
  </si>
  <si>
    <t>5.4.2. Pomoći PK - prenesena sredstva</t>
  </si>
  <si>
    <t xml:space="preserve">5.5.2.  Pomoći EU za PK- prenesena sredstva </t>
  </si>
  <si>
    <t>6.2.2. Donacije PK - prenesena sredstva</t>
  </si>
  <si>
    <t>4.8.1 Prihodi za posebne namjene PK</t>
  </si>
  <si>
    <t>4.4 .1.Prihodi za posebne namjene DECENTRALIZACIJA</t>
  </si>
  <si>
    <t>3=2/1*100</t>
  </si>
  <si>
    <t>4) PRIHODI ZA POSEBNE NAMJENE</t>
  </si>
  <si>
    <t>5) POMOĆI</t>
  </si>
  <si>
    <t>6) DONACIJE</t>
  </si>
  <si>
    <t>Sitni inventar</t>
  </si>
  <si>
    <t>PRENESENI VIŠAK / PRENESENI MANJAK</t>
  </si>
  <si>
    <t>7=5/3*100</t>
  </si>
  <si>
    <t>PRIJENOS VIŠKA/ MANJKA IZ PRETHODNIH GODINA</t>
  </si>
  <si>
    <t>VIŠAK/MANJAK IZ PRETHODNE GODINE KOJI SE RASPOREDIO/POKRIO</t>
  </si>
  <si>
    <t>PRIJENOS  VIŠKA/MANJKA U SLJEDEĆE RAZDOBLJE</t>
  </si>
  <si>
    <t>TEKUĆI PLAN 2026.*</t>
  </si>
  <si>
    <t xml:space="preserve">OSTVARENJE/IZVRŠENJE 
1.-6.2026. </t>
  </si>
  <si>
    <t xml:space="preserve"> IZVRŠENJE 
1.1.-30.6.2026.</t>
  </si>
  <si>
    <t>Tekuće pomoći od inozemnih vlada izvan Eu</t>
  </si>
  <si>
    <t>IZVORNI PLAN  2026.*</t>
  </si>
  <si>
    <t>Pozicija</t>
  </si>
  <si>
    <t>Naziv</t>
  </si>
  <si>
    <t>SVEUKUPNO RASHODI</t>
  </si>
  <si>
    <t>Razvoj odgojno obrazovnog sustava</t>
  </si>
  <si>
    <t>Natjecanja, manifestacije i ostalo</t>
  </si>
  <si>
    <t>Opći prihodi i primici</t>
  </si>
  <si>
    <t>R6771</t>
  </si>
  <si>
    <t>e - Škole</t>
  </si>
  <si>
    <t>R1897</t>
  </si>
  <si>
    <t>Osobni pomoćnici i pomoćnici u nastavi</t>
  </si>
  <si>
    <t>R1898</t>
  </si>
  <si>
    <t>R1899</t>
  </si>
  <si>
    <t>Nabava udžbenika i drugih obrazovnih materijala</t>
  </si>
  <si>
    <t>R7042</t>
  </si>
  <si>
    <t>Pomoći</t>
  </si>
  <si>
    <t>Ostale pomoći</t>
  </si>
  <si>
    <t>Ostale pomoći - SDŽ</t>
  </si>
  <si>
    <t>R7041</t>
  </si>
  <si>
    <t>Knjižnična građa u školskim knjižnicama</t>
  </si>
  <si>
    <t>R6726</t>
  </si>
  <si>
    <t>Pomoći iz državnog proračuna</t>
  </si>
  <si>
    <t>Pomoći iz državnog proračuna - PK</t>
  </si>
  <si>
    <t>R4402</t>
  </si>
  <si>
    <t>Opskrba školskih ustanova higijenskim potrepštinama za učenice</t>
  </si>
  <si>
    <t>R1900</t>
  </si>
  <si>
    <t>Rashodi za donacije, kazne, naknade šteta i kapitalne pomoći</t>
  </si>
  <si>
    <t>ULJP 2021.-2027. - Učimo zajedno VII</t>
  </si>
  <si>
    <t>R1901</t>
  </si>
  <si>
    <t>R1902</t>
  </si>
  <si>
    <t>Predfinanciranje EU projekata</t>
  </si>
  <si>
    <t>R5623</t>
  </si>
  <si>
    <t>R5564</t>
  </si>
  <si>
    <t>Pomoći iz državnog proračuna - SDŽ</t>
  </si>
  <si>
    <t>R1903</t>
  </si>
  <si>
    <t>R1904</t>
  </si>
  <si>
    <t>Fondovi EU</t>
  </si>
  <si>
    <t>Europski socijalni fond plus - SDŽ</t>
  </si>
  <si>
    <t>R1905</t>
  </si>
  <si>
    <t>R1906</t>
  </si>
  <si>
    <t>Erasmus+ 2021.-2027.</t>
  </si>
  <si>
    <t>Programi Unije - PK</t>
  </si>
  <si>
    <t>R1907</t>
  </si>
  <si>
    <t>Programi Unije - PK Višak</t>
  </si>
  <si>
    <t>R6676</t>
  </si>
  <si>
    <t>R5161</t>
  </si>
  <si>
    <t>Srednjoškolsko obrazovanje</t>
  </si>
  <si>
    <t>Rashodi djelatnosti</t>
  </si>
  <si>
    <t>Vlastiti prihodi</t>
  </si>
  <si>
    <t>Vlastiti prihodi proračunskih korisnika</t>
  </si>
  <si>
    <t>Vlastiti prihodi PK</t>
  </si>
  <si>
    <t>R1908</t>
  </si>
  <si>
    <t>Vlastiti prihodi PK - prenesena sredstva</t>
  </si>
  <si>
    <t>R6021</t>
  </si>
  <si>
    <t>Prihodi za posebne namjene</t>
  </si>
  <si>
    <t>Prihodi za posebne namjene - Decentralizacija</t>
  </si>
  <si>
    <t>Prihodi za posebne namjene-Decentralizacija</t>
  </si>
  <si>
    <t>R1909</t>
  </si>
  <si>
    <t>R1910</t>
  </si>
  <si>
    <t>Prihodi za posebne namjene proračunskih korisnika</t>
  </si>
  <si>
    <t>Prihodi za posebne namjene PK</t>
  </si>
  <si>
    <t>R1911</t>
  </si>
  <si>
    <t>Prihodi za posebne namjene PK - prenesena sredstva</t>
  </si>
  <si>
    <t>R5726</t>
  </si>
  <si>
    <t>R5727</t>
  </si>
  <si>
    <t>R1912</t>
  </si>
  <si>
    <t>R1913</t>
  </si>
  <si>
    <t>Donacije</t>
  </si>
  <si>
    <t>Donacije proračunskim korisnicima SDŽ</t>
  </si>
  <si>
    <t>Donacije PK</t>
  </si>
  <si>
    <t>R1914</t>
  </si>
  <si>
    <t>Donacije PK - prenesena sredstva</t>
  </si>
  <si>
    <t>R5848</t>
  </si>
  <si>
    <t>Izgradnja i uređenje objekata te nabava i održavanje opreme</t>
  </si>
  <si>
    <t>R7460</t>
  </si>
  <si>
    <t>R6727</t>
  </si>
  <si>
    <t>R5728</t>
  </si>
  <si>
    <t>R5849</t>
  </si>
  <si>
    <t>IZVORNI PLAN</t>
  </si>
  <si>
    <t>Uredski materijal</t>
  </si>
  <si>
    <t>Plaća za zaposlene</t>
  </si>
  <si>
    <t>Doprinos za zdr. Osiguranje</t>
  </si>
  <si>
    <t>Naknada za prijevoz s posla i na posao</t>
  </si>
  <si>
    <t>Obvezni i preventivni zdr. Pregled</t>
  </si>
  <si>
    <t>Naknade članovima povjerenstava</t>
  </si>
  <si>
    <t>Naknade građanima i kućanstvima na temelju osiguranja i dr. osnove</t>
  </si>
  <si>
    <t>Prihodi za posebna namjene PK-prenesena sredstva</t>
  </si>
  <si>
    <t>Ostale naknade iz proračuna u novcu</t>
  </si>
  <si>
    <t>Ostale tekuće donacije u naravi</t>
  </si>
  <si>
    <t>Regres</t>
  </si>
  <si>
    <t>Nagrade</t>
  </si>
  <si>
    <t>Seminari</t>
  </si>
  <si>
    <t>Materijal i dijelovi za tek. I inv. Odrzavanje</t>
  </si>
  <si>
    <t>Ostale usluge za komunikaciju i prijevoz</t>
  </si>
  <si>
    <t xml:space="preserve">Ostale usluge </t>
  </si>
  <si>
    <t>Računala i računalna oprema</t>
  </si>
  <si>
    <t>R7848</t>
  </si>
  <si>
    <t>Ostali materijal za redovno poslovnje</t>
  </si>
  <si>
    <t>Dnevnice za sl .putovanja</t>
  </si>
  <si>
    <t>Zatezne kamate</t>
  </si>
  <si>
    <t xml:space="preserve">Ostali nespomenuti financijski rashodi </t>
  </si>
  <si>
    <t>Literatura</t>
  </si>
  <si>
    <t>Ostali materijal i dijelovi za tek. I inv. Odrzavanja</t>
  </si>
  <si>
    <t>Ažuriranje racunalne baze</t>
  </si>
  <si>
    <t>Darovi</t>
  </si>
  <si>
    <t>Naknade za bolest i smrtni slucaj</t>
  </si>
  <si>
    <t>Naknade za prijevoz na sl. put.</t>
  </si>
  <si>
    <t>Novcana najnada poslodavca zbog nezaposljavanja invalida</t>
  </si>
  <si>
    <t>Pomoći iz državnog proračuna - PK-višak</t>
  </si>
  <si>
    <t>Materijalni rahod</t>
  </si>
  <si>
    <t>Dnevnice za sl .putovanja u inozemstvo</t>
  </si>
  <si>
    <t>Graficke usluge</t>
  </si>
  <si>
    <t>Telefoni i ostali komunikacijski uredaji</t>
  </si>
  <si>
    <t>Računalna oprema</t>
  </si>
  <si>
    <t>Uredski namještaj</t>
  </si>
  <si>
    <t>Naknade za prijevoz na posao</t>
  </si>
  <si>
    <t>Stručno osposobljavanje zaposlenika</t>
  </si>
  <si>
    <t>Ostale naknade troškova zaposlenima</t>
  </si>
  <si>
    <t>Službena, radna i zastita odjeca i obuca</t>
  </si>
  <si>
    <t>Usluge tekućeg i inv. Odrzavanja</t>
  </si>
  <si>
    <t>Ostale Usluge</t>
  </si>
  <si>
    <t>Rad s darovitim učenicima</t>
  </si>
  <si>
    <t>REBALANS 2026.</t>
  </si>
  <si>
    <t xml:space="preserve"> IZVORNI PLAN 2026.</t>
  </si>
  <si>
    <t>3721</t>
  </si>
  <si>
    <t xml:space="preserve">   IZVRŠENJE                1.1.-30.6.2026.</t>
  </si>
  <si>
    <t xml:space="preserve">IZVOR FINANCIRANJA UKUPNO: </t>
  </si>
  <si>
    <t>1) OPĆI PRIHOD I PRIMICI</t>
  </si>
  <si>
    <t>3)VLASTITI PRIHODI</t>
  </si>
  <si>
    <t>INDEKS %</t>
  </si>
  <si>
    <t>IZVOR 1.1.1.</t>
  </si>
  <si>
    <t>A400103</t>
  </si>
  <si>
    <t>A400104</t>
  </si>
  <si>
    <t>A400115</t>
  </si>
  <si>
    <t>A400118</t>
  </si>
  <si>
    <t>IZVOR 4.8.2.</t>
  </si>
  <si>
    <t>A400125</t>
  </si>
  <si>
    <t>IZVOR 1.</t>
  </si>
  <si>
    <t>IZVOR 1.1</t>
  </si>
  <si>
    <t>IZVOR 4.8..</t>
  </si>
  <si>
    <t>IZVOR 5.</t>
  </si>
  <si>
    <t>IZVOR 5.2</t>
  </si>
  <si>
    <t>IZVOR 5.2.0</t>
  </si>
  <si>
    <t>IZVOR 5.0</t>
  </si>
  <si>
    <t>IZVOR 5.0.1.k</t>
  </si>
  <si>
    <t>T400111</t>
  </si>
  <si>
    <t>IZVOR 5</t>
  </si>
  <si>
    <t>IZVOR 5.0.</t>
  </si>
  <si>
    <t>IZVOR 5.0.1.K</t>
  </si>
  <si>
    <t>IZVOR 4.8.2</t>
  </si>
  <si>
    <t>T400122</t>
  </si>
  <si>
    <t>IZVOR 1.2.1.</t>
  </si>
  <si>
    <t>IZVOR 5.6.</t>
  </si>
  <si>
    <t>IZVOR 5.6.1 Ž</t>
  </si>
  <si>
    <t>IZVOR 5.0.1 Ž</t>
  </si>
  <si>
    <t>T400140</t>
  </si>
  <si>
    <t>IZVOR 5.1.0.k</t>
  </si>
  <si>
    <t>IZVOR 5.1.0.K VIŠ</t>
  </si>
  <si>
    <t>T400155</t>
  </si>
  <si>
    <t>IZVOR 5.0.1 K</t>
  </si>
  <si>
    <t>PROGRAM 4040</t>
  </si>
  <si>
    <t>A4004001</t>
  </si>
  <si>
    <t>3.2.</t>
  </si>
  <si>
    <t>3.</t>
  </si>
  <si>
    <t>3.2.1.</t>
  </si>
  <si>
    <t>3.2.2.</t>
  </si>
  <si>
    <t>4.4.</t>
  </si>
  <si>
    <t>4.4.1.</t>
  </si>
  <si>
    <t>4.8.</t>
  </si>
  <si>
    <t>4.8.1.</t>
  </si>
  <si>
    <t>4.8.2.</t>
  </si>
  <si>
    <t>5.0.1.K VIŠ</t>
  </si>
  <si>
    <t>6.</t>
  </si>
  <si>
    <t>6.2.</t>
  </si>
  <si>
    <t>6.2.1.</t>
  </si>
  <si>
    <t>IZVOR</t>
  </si>
  <si>
    <t>6.2.2.</t>
  </si>
  <si>
    <t>A404003</t>
  </si>
  <si>
    <t>IZVOR 3</t>
  </si>
  <si>
    <t>IZVOR 4</t>
  </si>
  <si>
    <t>IZVOR 3.2.</t>
  </si>
  <si>
    <t>IZVOR 3.2.2</t>
  </si>
  <si>
    <t>IZVOR 4.8.</t>
  </si>
  <si>
    <t>IZVOR 6</t>
  </si>
  <si>
    <t>IZVOR 6.2.</t>
  </si>
  <si>
    <t>IZVOR 6.2.2.</t>
  </si>
  <si>
    <t>4.</t>
  </si>
  <si>
    <t>IZVOR 4.</t>
  </si>
  <si>
    <t>IZVOR 5.1.0</t>
  </si>
  <si>
    <t>IZVORNI PLAN 2026.*</t>
  </si>
  <si>
    <t>Vlastiti izvori</t>
  </si>
  <si>
    <t>Rezultat poslovanja</t>
  </si>
  <si>
    <t>Višak/manjak prihoda</t>
  </si>
  <si>
    <t>Višak prihoda koji se rasporedio</t>
  </si>
  <si>
    <t>PRENSENI VIŠAK PRIHODA 922</t>
  </si>
  <si>
    <t>3.2.2. Vlastiti prihod</t>
  </si>
  <si>
    <t>4.8.2. Namjenski prihod</t>
  </si>
  <si>
    <t>5.1.0.K Prihodi za posebne namjene</t>
  </si>
  <si>
    <t>6.2.2.  Donacije 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</si>
</sst>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[$€-1]_-;\-* #,##0.00\ [$€-1]_-;_-* &quot;-&quot;??\ [$€-1]_-;_-@_-"/>
    <numFmt numFmtId="165" formatCode="[$-1041A]#,##0.00;\-#,##0.00"/>
  </numFmts>
  <fonts count="5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10"/>
      <color indexed="8"/>
      <name val="Arial"/>
      <family val="2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color indexed="44"/>
      <name val="Arial"/>
      <family val="2"/>
      <charset val="238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name val="Arial"/>
      <family val="2"/>
    </font>
    <font>
      <b/>
      <sz val="14"/>
      <color indexed="8"/>
      <name val="Times New Roman"/>
      <family val="1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2"/>
      <color rgb="FF212529"/>
      <name val="Segoe UI"/>
      <family val="2"/>
      <charset val="238"/>
    </font>
    <font>
      <b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0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b/>
      <i/>
      <u/>
      <sz val="12"/>
      <color indexed="8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rgb="FF000000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i/>
      <sz val="12"/>
      <color indexed="8"/>
      <name val="Times New Roman"/>
      <family val="1"/>
      <charset val="238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</patternFill>
    </fill>
    <fill>
      <patternFill patternType="solid">
        <fgColor rgb="FFF6F6F6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C1C1FF"/>
        <bgColor rgb="FF000000"/>
      </patternFill>
    </fill>
    <fill>
      <patternFill patternType="solid">
        <fgColor rgb="FFE1E1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DDDDDD"/>
      </right>
      <top/>
      <bottom style="medium">
        <color rgb="FF11111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C0C0C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8">
    <xf numFmtId="0" fontId="0" fillId="0" borderId="0"/>
    <xf numFmtId="0" fontId="3" fillId="0" borderId="0"/>
    <xf numFmtId="43" fontId="7" fillId="0" borderId="0"/>
    <xf numFmtId="0" fontId="7" fillId="0" borderId="0"/>
    <xf numFmtId="0" fontId="15" fillId="0" borderId="0"/>
    <xf numFmtId="0" fontId="16" fillId="0" borderId="0"/>
    <xf numFmtId="0" fontId="9" fillId="5" borderId="6" applyNumberFormat="0" applyProtection="0">
      <alignment horizontal="left" vertical="center" indent="1"/>
    </xf>
    <xf numFmtId="0" fontId="7" fillId="6" borderId="6" applyNumberFormat="0" applyProtection="0">
      <alignment horizontal="left" vertical="center" indent="1"/>
    </xf>
    <xf numFmtId="0" fontId="17" fillId="5" borderId="6" applyNumberFormat="0" applyProtection="0">
      <alignment horizontal="center" vertical="center"/>
    </xf>
    <xf numFmtId="4" fontId="14" fillId="7" borderId="6" applyNumberFormat="0" applyProtection="0">
      <alignment horizontal="left" vertical="center" indent="1"/>
    </xf>
    <xf numFmtId="4" fontId="14" fillId="7" borderId="6" applyNumberFormat="0" applyProtection="0">
      <alignment vertical="center"/>
    </xf>
    <xf numFmtId="0" fontId="18" fillId="0" borderId="6" applyNumberFormat="0" applyProtection="0">
      <alignment horizontal="left" vertical="center" wrapText="1" justifyLastLine="1"/>
    </xf>
    <xf numFmtId="0" fontId="18" fillId="0" borderId="6" applyNumberFormat="0" applyProtection="0">
      <alignment horizontal="left" vertical="center" wrapText="1"/>
    </xf>
    <xf numFmtId="4" fontId="19" fillId="0" borderId="6" applyNumberFormat="0" applyProtection="0">
      <alignment horizontal="right" vertical="center"/>
    </xf>
    <xf numFmtId="0" fontId="20" fillId="5" borderId="7" applyNumberFormat="0" applyProtection="0">
      <alignment horizontal="left" vertical="center" indent="1" justifyLastLine="1"/>
    </xf>
    <xf numFmtId="0" fontId="20" fillId="8" borderId="7" applyNumberFormat="0" applyProtection="0">
      <alignment horizontal="left" vertical="center" indent="1" justifyLastLine="1"/>
    </xf>
    <xf numFmtId="43" fontId="7" fillId="0" borderId="0"/>
    <xf numFmtId="0" fontId="7" fillId="0" borderId="0"/>
  </cellStyleXfs>
  <cellXfs count="30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right" vertical="center"/>
    </xf>
    <xf numFmtId="0" fontId="13" fillId="2" borderId="3" xfId="0" applyFont="1" applyFill="1" applyBorder="1" applyAlignment="1">
      <alignment horizontal="center" vertical="center" wrapText="1"/>
    </xf>
    <xf numFmtId="0" fontId="13" fillId="0" borderId="3" xfId="0" quotePrefix="1" applyFont="1" applyBorder="1" applyAlignment="1">
      <alignment horizontal="center" vertical="center" wrapText="1"/>
    </xf>
    <xf numFmtId="0" fontId="0" fillId="3" borderId="0" xfId="0" applyFill="1"/>
    <xf numFmtId="0" fontId="13" fillId="3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" fontId="6" fillId="0" borderId="3" xfId="0" applyNumberFormat="1" applyFont="1" applyBorder="1" applyAlignment="1">
      <alignment horizontal="right"/>
    </xf>
    <xf numFmtId="4" fontId="5" fillId="0" borderId="0" xfId="0" applyNumberFormat="1" applyFont="1" applyAlignment="1">
      <alignment horizontal="center" vertical="center" wrapText="1"/>
    </xf>
    <xf numFmtId="4" fontId="3" fillId="0" borderId="3" xfId="0" applyNumberFormat="1" applyFont="1" applyBorder="1" applyAlignment="1">
      <alignment horizontal="right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vertical="center" wrapText="1"/>
    </xf>
    <xf numFmtId="0" fontId="0" fillId="2" borderId="0" xfId="0" applyFill="1"/>
    <xf numFmtId="164" fontId="3" fillId="0" borderId="3" xfId="0" applyNumberFormat="1" applyFont="1" applyBorder="1" applyAlignment="1">
      <alignment horizontal="right"/>
    </xf>
    <xf numFmtId="0" fontId="26" fillId="0" borderId="0" xfId="0" applyFont="1"/>
    <xf numFmtId="0" fontId="27" fillId="0" borderId="0" xfId="0" applyFont="1"/>
    <xf numFmtId="0" fontId="28" fillId="0" borderId="0" xfId="0" applyNumberFormat="1" applyFont="1" applyFill="1" applyBorder="1" applyAlignment="1" applyProtection="1">
      <alignment horizontal="center" vertical="center" wrapText="1"/>
    </xf>
    <xf numFmtId="4" fontId="28" fillId="0" borderId="0" xfId="0" applyNumberFormat="1" applyFont="1" applyFill="1" applyBorder="1" applyAlignment="1" applyProtection="1">
      <alignment horizontal="center" vertical="center" wrapText="1"/>
    </xf>
    <xf numFmtId="0" fontId="29" fillId="0" borderId="0" xfId="0" applyNumberFormat="1" applyFont="1" applyFill="1" applyBorder="1" applyAlignment="1" applyProtection="1">
      <alignment vertical="center" wrapText="1"/>
    </xf>
    <xf numFmtId="4" fontId="28" fillId="3" borderId="3" xfId="0" applyNumberFormat="1" applyFont="1" applyFill="1" applyBorder="1" applyAlignment="1" applyProtection="1">
      <alignment horizontal="center" vertical="center" wrapText="1"/>
    </xf>
    <xf numFmtId="0" fontId="30" fillId="4" borderId="3" xfId="0" applyNumberFormat="1" applyFont="1" applyFill="1" applyBorder="1" applyAlignment="1" applyProtection="1">
      <alignment horizontal="left" vertical="center" wrapText="1"/>
    </xf>
    <xf numFmtId="4" fontId="27" fillId="4" borderId="3" xfId="0" applyNumberFormat="1" applyFont="1" applyFill="1" applyBorder="1" applyAlignment="1">
      <alignment horizontal="center" vertical="center"/>
    </xf>
    <xf numFmtId="4" fontId="26" fillId="4" borderId="3" xfId="0" applyNumberFormat="1" applyFont="1" applyFill="1" applyBorder="1" applyAlignment="1">
      <alignment horizontal="center" vertical="center"/>
    </xf>
    <xf numFmtId="0" fontId="30" fillId="2" borderId="3" xfId="0" applyNumberFormat="1" applyFont="1" applyFill="1" applyBorder="1" applyAlignment="1" applyProtection="1">
      <alignment horizontal="left" vertical="center" wrapText="1"/>
    </xf>
    <xf numFmtId="4" fontId="28" fillId="2" borderId="3" xfId="0" applyNumberFormat="1" applyFont="1" applyFill="1" applyBorder="1" applyAlignment="1">
      <alignment horizontal="center" vertical="center"/>
    </xf>
    <xf numFmtId="4" fontId="27" fillId="0" borderId="3" xfId="0" applyNumberFormat="1" applyFont="1" applyBorder="1" applyAlignment="1">
      <alignment horizontal="center" vertical="center"/>
    </xf>
    <xf numFmtId="4" fontId="26" fillId="0" borderId="3" xfId="0" applyNumberFormat="1" applyFont="1" applyBorder="1" applyAlignment="1">
      <alignment horizontal="center" vertical="center"/>
    </xf>
    <xf numFmtId="0" fontId="30" fillId="3" borderId="3" xfId="0" applyNumberFormat="1" applyFont="1" applyFill="1" applyBorder="1" applyAlignment="1" applyProtection="1">
      <alignment horizontal="left" vertical="center" wrapText="1"/>
    </xf>
    <xf numFmtId="4" fontId="28" fillId="3" borderId="3" xfId="0" applyNumberFormat="1" applyFont="1" applyFill="1" applyBorder="1" applyAlignment="1">
      <alignment horizontal="center" vertical="center"/>
    </xf>
    <xf numFmtId="4" fontId="30" fillId="3" borderId="8" xfId="0" applyNumberFormat="1" applyFont="1" applyFill="1" applyBorder="1" applyAlignment="1">
      <alignment horizontal="center" vertical="center"/>
    </xf>
    <xf numFmtId="4" fontId="27" fillId="3" borderId="3" xfId="0" applyNumberFormat="1" applyFont="1" applyFill="1" applyBorder="1" applyAlignment="1">
      <alignment horizontal="center" vertical="center"/>
    </xf>
    <xf numFmtId="4" fontId="26" fillId="3" borderId="3" xfId="0" applyNumberFormat="1" applyFont="1" applyFill="1" applyBorder="1" applyAlignment="1">
      <alignment horizontal="center" vertical="center"/>
    </xf>
    <xf numFmtId="0" fontId="31" fillId="2" borderId="3" xfId="0" quotePrefix="1" applyFont="1" applyFill="1" applyBorder="1" applyAlignment="1">
      <alignment horizontal="left" vertical="center"/>
    </xf>
    <xf numFmtId="4" fontId="29" fillId="2" borderId="3" xfId="0" applyNumberFormat="1" applyFont="1" applyFill="1" applyBorder="1" applyAlignment="1">
      <alignment horizontal="center" vertical="center"/>
    </xf>
    <xf numFmtId="0" fontId="32" fillId="2" borderId="3" xfId="0" quotePrefix="1" applyFont="1" applyFill="1" applyBorder="1" applyAlignment="1">
      <alignment horizontal="left" vertical="center"/>
    </xf>
    <xf numFmtId="0" fontId="31" fillId="2" borderId="3" xfId="0" applyNumberFormat="1" applyFont="1" applyFill="1" applyBorder="1" applyAlignment="1" applyProtection="1">
      <alignment horizontal="left" vertical="center" wrapText="1"/>
    </xf>
    <xf numFmtId="0" fontId="30" fillId="2" borderId="3" xfId="0" quotePrefix="1" applyFont="1" applyFill="1" applyBorder="1" applyAlignment="1">
      <alignment horizontal="left" vertical="center"/>
    </xf>
    <xf numFmtId="0" fontId="31" fillId="2" borderId="3" xfId="0" quotePrefix="1" applyFont="1" applyFill="1" applyBorder="1" applyAlignment="1">
      <alignment horizontal="left" vertical="center" wrapText="1"/>
    </xf>
    <xf numFmtId="0" fontId="30" fillId="3" borderId="3" xfId="0" quotePrefix="1" applyFont="1" applyFill="1" applyBorder="1" applyAlignment="1">
      <alignment horizontal="left" vertical="center"/>
    </xf>
    <xf numFmtId="0" fontId="30" fillId="3" borderId="3" xfId="0" quotePrefix="1" applyFont="1" applyFill="1" applyBorder="1" applyAlignment="1">
      <alignment horizontal="left" vertical="center" wrapText="1"/>
    </xf>
    <xf numFmtId="4" fontId="27" fillId="3" borderId="0" xfId="0" applyNumberFormat="1" applyFont="1" applyFill="1" applyAlignment="1">
      <alignment horizontal="center" vertical="center"/>
    </xf>
    <xf numFmtId="0" fontId="26" fillId="0" borderId="1" xfId="0" applyFont="1" applyBorder="1"/>
    <xf numFmtId="0" fontId="31" fillId="2" borderId="2" xfId="0" applyFont="1" applyFill="1" applyBorder="1" applyAlignment="1">
      <alignment horizontal="left" vertical="center"/>
    </xf>
    <xf numFmtId="0" fontId="31" fillId="2" borderId="4" xfId="0" applyFont="1" applyFill="1" applyBorder="1" applyAlignment="1">
      <alignment horizontal="left" vertical="center" wrapText="1"/>
    </xf>
    <xf numFmtId="0" fontId="26" fillId="0" borderId="3" xfId="0" applyFont="1" applyBorder="1" applyAlignment="1">
      <alignment horizontal="center" vertical="center"/>
    </xf>
    <xf numFmtId="0" fontId="28" fillId="4" borderId="1" xfId="0" applyNumberFormat="1" applyFont="1" applyFill="1" applyBorder="1" applyAlignment="1" applyProtection="1">
      <alignment horizontal="center" vertical="center" wrapText="1"/>
    </xf>
    <xf numFmtId="0" fontId="28" fillId="4" borderId="2" xfId="0" applyNumberFormat="1" applyFont="1" applyFill="1" applyBorder="1" applyAlignment="1" applyProtection="1">
      <alignment horizontal="center" vertical="center" wrapText="1"/>
    </xf>
    <xf numFmtId="0" fontId="28" fillId="4" borderId="4" xfId="0" applyNumberFormat="1" applyFont="1" applyFill="1" applyBorder="1" applyAlignment="1" applyProtection="1">
      <alignment vertical="center" wrapText="1"/>
    </xf>
    <xf numFmtId="4" fontId="28" fillId="4" borderId="3" xfId="0" applyNumberFormat="1" applyFont="1" applyFill="1" applyBorder="1" applyAlignment="1" applyProtection="1">
      <alignment horizontal="center" vertical="center" wrapText="1"/>
    </xf>
    <xf numFmtId="0" fontId="30" fillId="3" borderId="3" xfId="0" applyNumberFormat="1" applyFont="1" applyFill="1" applyBorder="1" applyAlignment="1" applyProtection="1">
      <alignment horizontal="left" vertical="top" wrapText="1"/>
    </xf>
    <xf numFmtId="0" fontId="30" fillId="2" borderId="3" xfId="0" applyNumberFormat="1" applyFont="1" applyFill="1" applyBorder="1" applyAlignment="1" applyProtection="1">
      <alignment horizontal="left" vertical="top" wrapText="1"/>
    </xf>
    <xf numFmtId="4" fontId="28" fillId="2" borderId="3" xfId="0" applyNumberFormat="1" applyFont="1" applyFill="1" applyBorder="1" applyAlignment="1" applyProtection="1">
      <alignment horizontal="center" vertical="center" wrapText="1"/>
    </xf>
    <xf numFmtId="0" fontId="31" fillId="2" borderId="3" xfId="0" quotePrefix="1" applyFont="1" applyFill="1" applyBorder="1" applyAlignment="1">
      <alignment horizontal="left" vertical="top"/>
    </xf>
    <xf numFmtId="0" fontId="32" fillId="2" borderId="3" xfId="0" quotePrefix="1" applyFont="1" applyFill="1" applyBorder="1" applyAlignment="1">
      <alignment horizontal="left" vertical="top"/>
    </xf>
    <xf numFmtId="0" fontId="30" fillId="2" borderId="3" xfId="0" quotePrefix="1" applyFont="1" applyFill="1" applyBorder="1" applyAlignment="1">
      <alignment horizontal="left" vertical="top"/>
    </xf>
    <xf numFmtId="0" fontId="33" fillId="3" borderId="3" xfId="0" quotePrefix="1" applyFont="1" applyFill="1" applyBorder="1" applyAlignment="1">
      <alignment horizontal="left" vertical="top"/>
    </xf>
    <xf numFmtId="0" fontId="33" fillId="3" borderId="3" xfId="0" quotePrefix="1" applyFont="1" applyFill="1" applyBorder="1" applyAlignment="1">
      <alignment horizontal="left" vertical="center"/>
    </xf>
    <xf numFmtId="0" fontId="30" fillId="2" borderId="3" xfId="0" applyFont="1" applyFill="1" applyBorder="1" applyAlignment="1">
      <alignment horizontal="left" vertical="center"/>
    </xf>
    <xf numFmtId="0" fontId="30" fillId="2" borderId="3" xfId="0" applyNumberFormat="1" applyFont="1" applyFill="1" applyBorder="1" applyAlignment="1" applyProtection="1">
      <alignment horizontal="left" vertical="top"/>
    </xf>
    <xf numFmtId="0" fontId="30" fillId="2" borderId="3" xfId="0" applyNumberFormat="1" applyFont="1" applyFill="1" applyBorder="1" applyAlignment="1" applyProtection="1">
      <alignment vertical="center" wrapText="1"/>
    </xf>
    <xf numFmtId="0" fontId="31" fillId="2" borderId="3" xfId="0" applyNumberFormat="1" applyFont="1" applyFill="1" applyBorder="1" applyAlignment="1" applyProtection="1">
      <alignment horizontal="left" vertical="top" wrapText="1"/>
    </xf>
    <xf numFmtId="0" fontId="31" fillId="2" borderId="3" xfId="0" applyNumberFormat="1" applyFont="1" applyFill="1" applyBorder="1" applyAlignment="1" applyProtection="1">
      <alignment vertical="center" wrapText="1"/>
    </xf>
    <xf numFmtId="0" fontId="26" fillId="0" borderId="3" xfId="0" applyFont="1" applyBorder="1"/>
    <xf numFmtId="0" fontId="26" fillId="0" borderId="3" xfId="0" applyFont="1" applyBorder="1" applyAlignment="1">
      <alignment horizontal="left" vertical="top"/>
    </xf>
    <xf numFmtId="0" fontId="27" fillId="0" borderId="3" xfId="0" applyFont="1" applyBorder="1" applyAlignment="1">
      <alignment horizontal="left" vertical="top"/>
    </xf>
    <xf numFmtId="0" fontId="27" fillId="0" borderId="3" xfId="0" applyFont="1" applyBorder="1"/>
    <xf numFmtId="49" fontId="26" fillId="0" borderId="9" xfId="0" applyNumberFormat="1" applyFont="1" applyFill="1" applyBorder="1" applyAlignment="1" applyProtection="1">
      <alignment horizontal="left" vertical="center" wrapText="1"/>
    </xf>
    <xf numFmtId="0" fontId="27" fillId="3" borderId="3" xfId="0" applyFont="1" applyFill="1" applyBorder="1" applyAlignment="1">
      <alignment horizontal="left" vertical="top"/>
    </xf>
    <xf numFmtId="0" fontId="27" fillId="3" borderId="3" xfId="0" applyFont="1" applyFill="1" applyBorder="1"/>
    <xf numFmtId="49" fontId="26" fillId="0" borderId="10" xfId="0" applyNumberFormat="1" applyFont="1" applyFill="1" applyBorder="1" applyAlignment="1" applyProtection="1">
      <alignment horizontal="left" vertical="top" wrapText="1"/>
    </xf>
    <xf numFmtId="49" fontId="26" fillId="0" borderId="3" xfId="0" applyNumberFormat="1" applyFont="1" applyFill="1" applyBorder="1" applyAlignment="1" applyProtection="1">
      <alignment horizontal="left" vertical="top" wrapText="1"/>
    </xf>
    <xf numFmtId="49" fontId="26" fillId="0" borderId="11" xfId="0" applyNumberFormat="1" applyFont="1" applyFill="1" applyBorder="1" applyAlignment="1" applyProtection="1">
      <alignment horizontal="left" vertical="center" wrapText="1"/>
    </xf>
    <xf numFmtId="49" fontId="26" fillId="0" borderId="12" xfId="0" applyNumberFormat="1" applyFont="1" applyFill="1" applyBorder="1" applyAlignment="1" applyProtection="1">
      <alignment horizontal="left" vertical="center" wrapText="1"/>
    </xf>
    <xf numFmtId="49" fontId="26" fillId="0" borderId="4" xfId="0" applyNumberFormat="1" applyFont="1" applyFill="1" applyBorder="1" applyAlignment="1" applyProtection="1">
      <alignment horizontal="left" vertical="center" wrapText="1"/>
    </xf>
    <xf numFmtId="49" fontId="26" fillId="0" borderId="4" xfId="0" applyNumberFormat="1" applyFont="1" applyFill="1" applyBorder="1" applyAlignment="1" applyProtection="1">
      <alignment horizontal="left" vertical="center" wrapText="1" shrinkToFit="1"/>
    </xf>
    <xf numFmtId="4" fontId="26" fillId="0" borderId="0" xfId="0" applyNumberFormat="1" applyFont="1"/>
    <xf numFmtId="0" fontId="13" fillId="3" borderId="3" xfId="0" quotePrefix="1" applyFont="1" applyFill="1" applyBorder="1" applyAlignment="1">
      <alignment horizontal="center" vertical="center" wrapText="1"/>
    </xf>
    <xf numFmtId="4" fontId="26" fillId="2" borderId="3" xfId="0" applyNumberFormat="1" applyFont="1" applyFill="1" applyBorder="1" applyAlignment="1">
      <alignment horizontal="center" vertical="center"/>
    </xf>
    <xf numFmtId="4" fontId="27" fillId="2" borderId="3" xfId="0" applyNumberFormat="1" applyFont="1" applyFill="1" applyBorder="1" applyAlignment="1">
      <alignment horizontal="center" vertical="center"/>
    </xf>
    <xf numFmtId="4" fontId="34" fillId="9" borderId="14" xfId="0" applyNumberFormat="1" applyFont="1" applyFill="1" applyBorder="1" applyAlignment="1">
      <alignment horizontal="right" vertical="center" wrapText="1"/>
    </xf>
    <xf numFmtId="0" fontId="34" fillId="9" borderId="14" xfId="0" applyFont="1" applyFill="1" applyBorder="1" applyAlignment="1">
      <alignment horizontal="right" vertical="center" wrapText="1"/>
    </xf>
    <xf numFmtId="0" fontId="30" fillId="2" borderId="3" xfId="0" quotePrefix="1" applyFont="1" applyFill="1" applyBorder="1" applyAlignment="1">
      <alignment horizontal="left" vertical="center" wrapText="1"/>
    </xf>
    <xf numFmtId="4" fontId="30" fillId="3" borderId="15" xfId="0" applyNumberFormat="1" applyFont="1" applyFill="1" applyBorder="1" applyAlignment="1">
      <alignment horizontal="center" vertical="center"/>
    </xf>
    <xf numFmtId="4" fontId="30" fillId="2" borderId="3" xfId="0" applyNumberFormat="1" applyFont="1" applyFill="1" applyBorder="1" applyAlignment="1">
      <alignment horizontal="center" vertical="center"/>
    </xf>
    <xf numFmtId="4" fontId="30" fillId="3" borderId="16" xfId="0" applyNumberFormat="1" applyFont="1" applyFill="1" applyBorder="1" applyAlignment="1">
      <alignment horizontal="center" vertical="center"/>
    </xf>
    <xf numFmtId="4" fontId="27" fillId="3" borderId="3" xfId="0" applyNumberFormat="1" applyFont="1" applyFill="1" applyBorder="1" applyAlignment="1">
      <alignment horizontal="center"/>
    </xf>
    <xf numFmtId="4" fontId="34" fillId="9" borderId="3" xfId="0" applyNumberFormat="1" applyFont="1" applyFill="1" applyBorder="1" applyAlignment="1">
      <alignment horizontal="right" vertical="center" wrapText="1"/>
    </xf>
    <xf numFmtId="4" fontId="26" fillId="0" borderId="4" xfId="0" applyNumberFormat="1" applyFont="1" applyBorder="1" applyAlignment="1">
      <alignment horizontal="center" vertical="center"/>
    </xf>
    <xf numFmtId="4" fontId="27" fillId="3" borderId="13" xfId="0" applyNumberFormat="1" applyFont="1" applyFill="1" applyBorder="1" applyAlignment="1">
      <alignment horizontal="center" vertical="center"/>
    </xf>
    <xf numFmtId="4" fontId="27" fillId="3" borderId="17" xfId="0" applyNumberFormat="1" applyFont="1" applyFill="1" applyBorder="1" applyAlignment="1">
      <alignment horizontal="center"/>
    </xf>
    <xf numFmtId="4" fontId="27" fillId="0" borderId="4" xfId="0" applyNumberFormat="1" applyFont="1" applyBorder="1" applyAlignment="1">
      <alignment horizontal="center" vertical="center"/>
    </xf>
    <xf numFmtId="0" fontId="34" fillId="9" borderId="3" xfId="0" applyFont="1" applyFill="1" applyBorder="1" applyAlignment="1">
      <alignment horizontal="right" vertical="center" wrapText="1"/>
    </xf>
    <xf numFmtId="0" fontId="34" fillId="10" borderId="3" xfId="0" applyFont="1" applyFill="1" applyBorder="1" applyAlignment="1">
      <alignment horizontal="right" vertical="center" wrapText="1"/>
    </xf>
    <xf numFmtId="4" fontId="29" fillId="2" borderId="4" xfId="0" applyNumberFormat="1" applyFont="1" applyFill="1" applyBorder="1" applyAlignment="1">
      <alignment horizontal="center" vertical="center"/>
    </xf>
    <xf numFmtId="4" fontId="29" fillId="2" borderId="3" xfId="0" applyNumberFormat="1" applyFont="1" applyFill="1" applyBorder="1" applyAlignment="1" applyProtection="1">
      <alignment horizontal="center" vertical="center" wrapText="1"/>
    </xf>
    <xf numFmtId="49" fontId="27" fillId="3" borderId="3" xfId="0" applyNumberFormat="1" applyFont="1" applyFill="1" applyBorder="1" applyAlignment="1">
      <alignment horizontal="left" vertical="center"/>
    </xf>
    <xf numFmtId="4" fontId="27" fillId="3" borderId="3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6" fillId="3" borderId="3" xfId="0" applyNumberFormat="1" applyFont="1" applyFill="1" applyBorder="1" applyAlignment="1" applyProtection="1">
      <alignment horizontal="center" vertical="center" wrapText="1"/>
    </xf>
    <xf numFmtId="4" fontId="24" fillId="3" borderId="3" xfId="0" quotePrefix="1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0" xfId="0"/>
    <xf numFmtId="0" fontId="8" fillId="2" borderId="3" xfId="0" quotePrefix="1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 indent="1"/>
    </xf>
    <xf numFmtId="0" fontId="13" fillId="3" borderId="3" xfId="0" applyFont="1" applyFill="1" applyBorder="1" applyAlignment="1">
      <alignment horizontal="center" vertical="center" wrapText="1"/>
    </xf>
    <xf numFmtId="4" fontId="0" fillId="0" borderId="0" xfId="0" applyNumberFormat="1"/>
    <xf numFmtId="3" fontId="6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0" fontId="35" fillId="2" borderId="1" xfId="0" applyNumberFormat="1" applyFont="1" applyFill="1" applyBorder="1" applyAlignment="1" applyProtection="1">
      <alignment horizontal="left" vertical="center" wrapText="1"/>
    </xf>
    <xf numFmtId="4" fontId="36" fillId="0" borderId="3" xfId="0" applyNumberFormat="1" applyFont="1" applyFill="1" applyBorder="1" applyAlignment="1" applyProtection="1">
      <alignment horizontal="center" vertical="center" shrinkToFit="1"/>
      <protection locked="0"/>
    </xf>
    <xf numFmtId="4" fontId="22" fillId="0" borderId="3" xfId="0" applyNumberFormat="1" applyFont="1" applyBorder="1" applyAlignment="1">
      <alignment horizontal="center" vertical="center"/>
    </xf>
    <xf numFmtId="49" fontId="37" fillId="0" borderId="18" xfId="0" applyNumberFormat="1" applyFont="1" applyFill="1" applyBorder="1" applyAlignment="1" applyProtection="1">
      <alignment horizontal="left" vertical="center" wrapText="1"/>
    </xf>
    <xf numFmtId="49" fontId="36" fillId="0" borderId="1" xfId="0" applyNumberFormat="1" applyFont="1" applyFill="1" applyBorder="1" applyAlignment="1" applyProtection="1">
      <alignment horizontal="left"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9" fillId="2" borderId="3" xfId="0" applyNumberFormat="1" applyFont="1" applyFill="1" applyBorder="1" applyAlignment="1" applyProtection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3" xfId="0" quotePrefix="1" applyFont="1" applyFill="1" applyBorder="1" applyAlignment="1">
      <alignment horizontal="left" vertical="center" wrapText="1"/>
    </xf>
    <xf numFmtId="0" fontId="7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applyNumberFormat="1" applyFont="1" applyFill="1" applyBorder="1" applyAlignment="1" applyProtection="1">
      <alignment vertical="center" wrapText="1"/>
    </xf>
    <xf numFmtId="0" fontId="9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7" fillId="2" borderId="3" xfId="0" quotePrefix="1" applyFont="1" applyFill="1" applyBorder="1" applyAlignment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22" fillId="0" borderId="3" xfId="0" applyFont="1" applyBorder="1"/>
    <xf numFmtId="0" fontId="23" fillId="0" borderId="3" xfId="0" applyFont="1" applyBorder="1"/>
    <xf numFmtId="3" fontId="3" fillId="2" borderId="3" xfId="0" applyNumberFormat="1" applyFont="1" applyFill="1" applyBorder="1" applyAlignment="1" applyProtection="1">
      <alignment horizontal="right" wrapText="1"/>
    </xf>
    <xf numFmtId="0" fontId="8" fillId="2" borderId="3" xfId="0" applyNumberFormat="1" applyFont="1" applyFill="1" applyBorder="1" applyAlignment="1" applyProtection="1">
      <alignment horizontal="left" vertical="center" wrapText="1" indent="1"/>
    </xf>
    <xf numFmtId="0" fontId="8" fillId="2" borderId="3" xfId="0" applyFont="1" applyFill="1" applyBorder="1" applyAlignment="1">
      <alignment horizontal="left" vertical="center" indent="1"/>
    </xf>
    <xf numFmtId="0" fontId="1" fillId="0" borderId="3" xfId="0" applyFont="1" applyBorder="1" applyAlignment="1">
      <alignment horizontal="center"/>
    </xf>
    <xf numFmtId="3" fontId="24" fillId="2" borderId="3" xfId="0" applyNumberFormat="1" applyFont="1" applyFill="1" applyBorder="1" applyAlignment="1">
      <alignment horizontal="center"/>
    </xf>
    <xf numFmtId="0" fontId="38" fillId="2" borderId="3" xfId="0" applyNumberFormat="1" applyFont="1" applyFill="1" applyBorder="1" applyAlignment="1" applyProtection="1">
      <alignment horizontal="left" vertical="center" wrapText="1"/>
    </xf>
    <xf numFmtId="4" fontId="2" fillId="0" borderId="0" xfId="0" applyNumberFormat="1" applyFont="1" applyFill="1" applyBorder="1" applyAlignment="1" applyProtection="1">
      <alignment horizontal="center" vertical="center" wrapText="1"/>
    </xf>
    <xf numFmtId="4" fontId="2" fillId="0" borderId="0" xfId="0" applyNumberFormat="1" applyFont="1" applyFill="1" applyBorder="1" applyAlignment="1" applyProtection="1">
      <alignment horizontal="center" wrapText="1"/>
    </xf>
    <xf numFmtId="4" fontId="29" fillId="0" borderId="0" xfId="0" applyNumberFormat="1" applyFont="1" applyFill="1" applyBorder="1" applyAlignment="1" applyProtection="1">
      <alignment horizontal="center" vertical="center" wrapText="1"/>
    </xf>
    <xf numFmtId="4" fontId="27" fillId="4" borderId="3" xfId="0" applyNumberFormat="1" applyFont="1" applyFill="1" applyBorder="1" applyAlignment="1">
      <alignment horizontal="center"/>
    </xf>
    <xf numFmtId="0" fontId="1" fillId="0" borderId="0" xfId="0" applyFont="1"/>
    <xf numFmtId="0" fontId="32" fillId="2" borderId="3" xfId="0" quotePrefix="1" applyFont="1" applyFill="1" applyBorder="1" applyAlignment="1">
      <alignment horizontal="left" vertical="center" wrapText="1" indent="1"/>
    </xf>
    <xf numFmtId="4" fontId="26" fillId="0" borderId="3" xfId="0" applyNumberFormat="1" applyFont="1" applyBorder="1" applyAlignment="1">
      <alignment horizontal="center"/>
    </xf>
    <xf numFmtId="4" fontId="26" fillId="2" borderId="19" xfId="0" applyNumberFormat="1" applyFont="1" applyFill="1" applyBorder="1" applyAlignment="1">
      <alignment horizontal="center" wrapText="1"/>
    </xf>
    <xf numFmtId="4" fontId="28" fillId="3" borderId="3" xfId="0" applyNumberFormat="1" applyFont="1" applyFill="1" applyBorder="1" applyAlignment="1">
      <alignment horizontal="center"/>
    </xf>
    <xf numFmtId="0" fontId="32" fillId="2" borderId="3" xfId="0" applyNumberFormat="1" applyFont="1" applyFill="1" applyBorder="1" applyAlignment="1" applyProtection="1">
      <alignment horizontal="left" vertical="center" wrapText="1" indent="1"/>
    </xf>
    <xf numFmtId="4" fontId="29" fillId="2" borderId="3" xfId="0" applyNumberFormat="1" applyFont="1" applyFill="1" applyBorder="1" applyAlignment="1">
      <alignment horizontal="center"/>
    </xf>
    <xf numFmtId="16" fontId="32" fillId="2" borderId="3" xfId="0" applyNumberFormat="1" applyFont="1" applyFill="1" applyBorder="1" applyAlignment="1" applyProtection="1">
      <alignment horizontal="left" vertical="center" wrapText="1" indent="1"/>
    </xf>
    <xf numFmtId="0" fontId="33" fillId="3" borderId="3" xfId="0" applyNumberFormat="1" applyFont="1" applyFill="1" applyBorder="1" applyAlignment="1" applyProtection="1">
      <alignment horizontal="left" vertical="center" wrapText="1" indent="1"/>
    </xf>
    <xf numFmtId="4" fontId="32" fillId="0" borderId="0" xfId="0" applyNumberFormat="1" applyFont="1" applyFill="1" applyBorder="1" applyAlignment="1">
      <alignment horizontal="center" vertical="center" wrapText="1"/>
    </xf>
    <xf numFmtId="4" fontId="28" fillId="4" borderId="3" xfId="0" applyNumberFormat="1" applyFont="1" applyFill="1" applyBorder="1" applyAlignment="1">
      <alignment horizontal="center"/>
    </xf>
    <xf numFmtId="0" fontId="31" fillId="3" borderId="3" xfId="0" applyNumberFormat="1" applyFont="1" applyFill="1" applyBorder="1" applyAlignment="1" applyProtection="1">
      <alignment horizontal="left" vertical="center" wrapText="1"/>
    </xf>
    <xf numFmtId="4" fontId="26" fillId="3" borderId="3" xfId="0" applyNumberFormat="1" applyFont="1" applyFill="1" applyBorder="1" applyAlignment="1">
      <alignment horizontal="center"/>
    </xf>
    <xf numFmtId="0" fontId="32" fillId="2" borderId="13" xfId="0" applyNumberFormat="1" applyFont="1" applyFill="1" applyBorder="1" applyAlignment="1" applyProtection="1">
      <alignment horizontal="left" vertical="center" wrapText="1" indent="1"/>
    </xf>
    <xf numFmtId="0" fontId="26" fillId="0" borderId="3" xfId="0" applyFont="1" applyFill="1" applyBorder="1"/>
    <xf numFmtId="0" fontId="39" fillId="0" borderId="0" xfId="0" applyFont="1"/>
    <xf numFmtId="4" fontId="0" fillId="0" borderId="0" xfId="0" applyNumberFormat="1" applyAlignment="1">
      <alignment horizontal="center"/>
    </xf>
    <xf numFmtId="4" fontId="26" fillId="0" borderId="0" xfId="0" applyNumberFormat="1" applyFont="1" applyAlignment="1">
      <alignment horizontal="center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4" fontId="21" fillId="0" borderId="0" xfId="0" applyNumberFormat="1" applyFont="1" applyFill="1" applyBorder="1" applyAlignment="1" applyProtection="1">
      <alignment horizontal="center" vertical="center" wrapText="1"/>
    </xf>
    <xf numFmtId="4" fontId="19" fillId="0" borderId="0" xfId="0" applyNumberFormat="1" applyFont="1" applyFill="1" applyBorder="1" applyAlignment="1" applyProtection="1">
      <alignment vertical="center" wrapText="1"/>
    </xf>
    <xf numFmtId="4" fontId="26" fillId="2" borderId="3" xfId="0" applyNumberFormat="1" applyFont="1" applyFill="1" applyBorder="1" applyAlignment="1">
      <alignment horizontal="center"/>
    </xf>
    <xf numFmtId="4" fontId="6" fillId="3" borderId="3" xfId="0" applyNumberFormat="1" applyFont="1" applyFill="1" applyBorder="1" applyAlignment="1">
      <alignment horizontal="right"/>
    </xf>
    <xf numFmtId="0" fontId="6" fillId="0" borderId="3" xfId="0" quotePrefix="1" applyFont="1" applyBorder="1" applyAlignment="1">
      <alignment horizontal="center" vertical="center" wrapText="1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/>
    <xf numFmtId="0" fontId="43" fillId="0" borderId="0" xfId="0" applyFont="1"/>
    <xf numFmtId="0" fontId="13" fillId="0" borderId="3" xfId="0" quotePrefix="1" applyNumberFormat="1" applyFont="1" applyFill="1" applyBorder="1" applyAlignment="1" applyProtection="1">
      <alignment horizontal="center" vertical="center" wrapText="1"/>
    </xf>
    <xf numFmtId="0" fontId="13" fillId="2" borderId="3" xfId="0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>
      <alignment horizontal="right"/>
    </xf>
    <xf numFmtId="3" fontId="6" fillId="3" borderId="3" xfId="0" applyNumberFormat="1" applyFont="1" applyFill="1" applyBorder="1" applyAlignment="1">
      <alignment horizontal="right"/>
    </xf>
    <xf numFmtId="0" fontId="24" fillId="2" borderId="5" xfId="0" applyNumberFormat="1" applyFont="1" applyFill="1" applyBorder="1" applyAlignment="1" applyProtection="1">
      <alignment horizontal="left" wrapText="1"/>
    </xf>
    <xf numFmtId="49" fontId="6" fillId="2" borderId="1" xfId="0" applyNumberFormat="1" applyFont="1" applyFill="1" applyBorder="1" applyAlignment="1" applyProtection="1">
      <alignment horizontal="left" vertical="center"/>
    </xf>
    <xf numFmtId="49" fontId="6" fillId="2" borderId="2" xfId="0" applyNumberFormat="1" applyFont="1" applyFill="1" applyBorder="1" applyAlignment="1" applyProtection="1">
      <alignment horizontal="left" vertical="center"/>
    </xf>
    <xf numFmtId="0" fontId="6" fillId="0" borderId="3" xfId="0" quotePrefix="1" applyFont="1" applyBorder="1" applyAlignment="1">
      <alignment horizontal="center"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7" fillId="0" borderId="0" xfId="0" applyFont="1"/>
    <xf numFmtId="165" fontId="44" fillId="13" borderId="0" xfId="0" applyNumberFormat="1" applyFont="1" applyFill="1" applyAlignment="1" applyProtection="1">
      <alignment vertical="top" wrapText="1" readingOrder="1"/>
      <protection locked="0"/>
    </xf>
    <xf numFmtId="0" fontId="44" fillId="13" borderId="0" xfId="0" applyFont="1" applyFill="1" applyAlignment="1" applyProtection="1">
      <alignment horizontal="left" vertical="top" wrapText="1" readingOrder="1"/>
      <protection locked="0"/>
    </xf>
    <xf numFmtId="0" fontId="9" fillId="0" borderId="0" xfId="0" applyFont="1"/>
    <xf numFmtId="0" fontId="44" fillId="14" borderId="0" xfId="0" applyFont="1" applyFill="1" applyAlignment="1" applyProtection="1">
      <alignment horizontal="left" vertical="top" wrapText="1" readingOrder="1"/>
      <protection locked="0"/>
    </xf>
    <xf numFmtId="0" fontId="7" fillId="2" borderId="0" xfId="0" applyFont="1" applyFill="1"/>
    <xf numFmtId="0" fontId="38" fillId="0" borderId="0" xfId="0" applyFont="1"/>
    <xf numFmtId="0" fontId="48" fillId="0" borderId="0" xfId="0" applyFont="1"/>
    <xf numFmtId="4" fontId="44" fillId="13" borderId="0" xfId="0" applyNumberFormat="1" applyFont="1" applyFill="1" applyAlignment="1" applyProtection="1">
      <alignment horizontal="center" vertical="center" wrapText="1" readingOrder="1"/>
      <protection locked="0"/>
    </xf>
    <xf numFmtId="4" fontId="45" fillId="12" borderId="0" xfId="0" applyNumberFormat="1" applyFont="1" applyFill="1" applyAlignment="1" applyProtection="1">
      <alignment horizontal="center" vertical="center" wrapText="1" readingOrder="1"/>
      <protection locked="0"/>
    </xf>
    <xf numFmtId="4" fontId="7" fillId="0" borderId="0" xfId="0" applyNumberFormat="1" applyFont="1" applyAlignment="1">
      <alignment horizontal="center" vertical="center" wrapText="1"/>
    </xf>
    <xf numFmtId="4" fontId="46" fillId="11" borderId="5" xfId="0" applyNumberFormat="1" applyFont="1" applyFill="1" applyBorder="1" applyAlignment="1" applyProtection="1">
      <alignment horizontal="center" vertical="center" wrapText="1" readingOrder="1"/>
      <protection locked="0"/>
    </xf>
    <xf numFmtId="4" fontId="44" fillId="14" borderId="0" xfId="0" applyNumberFormat="1" applyFont="1" applyFill="1" applyAlignment="1" applyProtection="1">
      <alignment horizontal="center" vertical="center" wrapText="1" readingOrder="1"/>
      <protection locked="0"/>
    </xf>
    <xf numFmtId="4" fontId="37" fillId="11" borderId="0" xfId="0" applyNumberFormat="1" applyFont="1" applyFill="1" applyAlignment="1" applyProtection="1">
      <alignment horizontal="center" vertical="center" wrapText="1" readingOrder="1"/>
      <protection locked="0"/>
    </xf>
    <xf numFmtId="4" fontId="46" fillId="12" borderId="0" xfId="0" applyNumberFormat="1" applyFont="1" applyFill="1" applyAlignment="1" applyProtection="1">
      <alignment horizontal="center" vertical="center" wrapText="1" readingOrder="1"/>
      <protection locked="0"/>
    </xf>
    <xf numFmtId="0" fontId="7" fillId="0" borderId="0" xfId="0" applyFont="1" applyAlignment="1">
      <alignment horizontal="left" vertical="top"/>
    </xf>
    <xf numFmtId="0" fontId="46" fillId="11" borderId="5" xfId="0" applyFont="1" applyFill="1" applyBorder="1" applyAlignment="1" applyProtection="1">
      <alignment horizontal="left" vertical="top" wrapText="1" readingOrder="1"/>
      <protection locked="0"/>
    </xf>
    <xf numFmtId="0" fontId="45" fillId="12" borderId="0" xfId="0" applyFont="1" applyFill="1" applyAlignment="1" applyProtection="1">
      <alignment horizontal="left" vertical="top" wrapText="1" readingOrder="1"/>
      <protection locked="0"/>
    </xf>
    <xf numFmtId="0" fontId="37" fillId="11" borderId="0" xfId="0" applyFont="1" applyFill="1" applyAlignment="1" applyProtection="1">
      <alignment horizontal="left" vertical="top" wrapText="1" readingOrder="1"/>
      <protection locked="0"/>
    </xf>
    <xf numFmtId="0" fontId="46" fillId="12" borderId="0" xfId="0" applyFont="1" applyFill="1" applyAlignment="1" applyProtection="1">
      <alignment horizontal="left" vertical="top" wrapText="1" readingOrder="1"/>
      <protection locked="0"/>
    </xf>
    <xf numFmtId="0" fontId="47" fillId="11" borderId="0" xfId="0" applyFont="1" applyFill="1" applyAlignment="1" applyProtection="1">
      <alignment horizontal="left" vertical="top" wrapText="1" readingOrder="1"/>
      <protection locked="0"/>
    </xf>
    <xf numFmtId="0" fontId="49" fillId="0" borderId="0" xfId="0" applyFont="1"/>
    <xf numFmtId="4" fontId="38" fillId="0" borderId="0" xfId="0" applyNumberFormat="1" applyFont="1"/>
    <xf numFmtId="4" fontId="9" fillId="0" borderId="0" xfId="0" applyNumberFormat="1" applyFont="1"/>
    <xf numFmtId="4" fontId="27" fillId="0" borderId="0" xfId="0" applyNumberFormat="1" applyFont="1" applyAlignment="1">
      <alignment horizontal="center"/>
    </xf>
    <xf numFmtId="4" fontId="7" fillId="0" borderId="0" xfId="0" applyNumberFormat="1" applyFont="1" applyAlignment="1">
      <alignment horizontal="center" vertical="center"/>
    </xf>
    <xf numFmtId="0" fontId="26" fillId="0" borderId="0" xfId="0" applyFont="1" applyBorder="1"/>
    <xf numFmtId="0" fontId="34" fillId="9" borderId="0" xfId="0" applyFont="1" applyFill="1" applyBorder="1" applyAlignment="1">
      <alignment horizontal="right" vertical="center" wrapText="1"/>
    </xf>
    <xf numFmtId="49" fontId="27" fillId="3" borderId="3" xfId="0" applyNumberFormat="1" applyFont="1" applyFill="1" applyBorder="1" applyAlignment="1">
      <alignment horizontal="left" vertical="top"/>
    </xf>
    <xf numFmtId="4" fontId="27" fillId="3" borderId="3" xfId="0" applyNumberFormat="1" applyFont="1" applyFill="1" applyBorder="1" applyAlignment="1">
      <alignment horizontal="left" vertical="center" wrapText="1"/>
    </xf>
    <xf numFmtId="4" fontId="26" fillId="2" borderId="3" xfId="0" applyNumberFormat="1" applyFont="1" applyFill="1" applyBorder="1" applyAlignment="1">
      <alignment horizontal="left" vertical="center" wrapText="1"/>
    </xf>
    <xf numFmtId="4" fontId="27" fillId="2" borderId="13" xfId="0" applyNumberFormat="1" applyFont="1" applyFill="1" applyBorder="1" applyAlignment="1">
      <alignment horizontal="center" vertical="center"/>
    </xf>
    <xf numFmtId="49" fontId="27" fillId="2" borderId="3" xfId="0" applyNumberFormat="1" applyFont="1" applyFill="1" applyBorder="1" applyAlignment="1">
      <alignment horizontal="left" vertical="top"/>
    </xf>
    <xf numFmtId="0" fontId="6" fillId="0" borderId="3" xfId="0" quotePrefix="1" applyFont="1" applyBorder="1" applyAlignment="1">
      <alignment horizontal="center" vertical="center" wrapText="1"/>
    </xf>
    <xf numFmtId="4" fontId="50" fillId="0" borderId="0" xfId="0" applyNumberFormat="1" applyFont="1"/>
    <xf numFmtId="0" fontId="40" fillId="2" borderId="0" xfId="0" applyNumberFormat="1" applyFont="1" applyFill="1" applyBorder="1" applyAlignment="1" applyProtection="1">
      <alignment horizontal="left" vertical="center"/>
    </xf>
    <xf numFmtId="4" fontId="46" fillId="11" borderId="3" xfId="0" applyNumberFormat="1" applyFont="1" applyFill="1" applyBorder="1" applyAlignment="1" applyProtection="1">
      <alignment horizontal="center" vertical="center" wrapText="1" readingOrder="1"/>
      <protection locked="0"/>
    </xf>
    <xf numFmtId="4" fontId="29" fillId="2" borderId="0" xfId="0" applyNumberFormat="1" applyFont="1" applyFill="1" applyBorder="1" applyAlignment="1">
      <alignment horizontal="center" vertical="center"/>
    </xf>
    <xf numFmtId="4" fontId="28" fillId="2" borderId="0" xfId="0" applyNumberFormat="1" applyFont="1" applyFill="1" applyBorder="1" applyAlignment="1">
      <alignment horizontal="center" vertical="center"/>
    </xf>
    <xf numFmtId="0" fontId="42" fillId="2" borderId="3" xfId="0" applyNumberFormat="1" applyFont="1" applyFill="1" applyBorder="1" applyAlignment="1" applyProtection="1">
      <alignment horizontal="left" vertical="center" wrapText="1"/>
    </xf>
    <xf numFmtId="0" fontId="9" fillId="0" borderId="0" xfId="0" applyFont="1" applyAlignment="1"/>
    <xf numFmtId="0" fontId="7" fillId="0" borderId="0" xfId="0" applyFont="1" applyAlignment="1"/>
    <xf numFmtId="49" fontId="41" fillId="2" borderId="3" xfId="0" applyNumberFormat="1" applyFont="1" applyFill="1" applyBorder="1" applyAlignment="1" applyProtection="1">
      <alignment horizontal="center" vertical="center" wrapText="1"/>
    </xf>
    <xf numFmtId="4" fontId="41" fillId="2" borderId="3" xfId="0" applyNumberFormat="1" applyFont="1" applyFill="1" applyBorder="1" applyAlignment="1" applyProtection="1">
      <alignment horizontal="center" vertical="center" wrapText="1"/>
    </xf>
    <xf numFmtId="4" fontId="7" fillId="0" borderId="0" xfId="0" applyNumberFormat="1" applyFont="1"/>
    <xf numFmtId="0" fontId="9" fillId="2" borderId="0" xfId="0" applyFont="1" applyFill="1"/>
    <xf numFmtId="0" fontId="45" fillId="11" borderId="0" xfId="0" applyFont="1" applyFill="1" applyAlignment="1" applyProtection="1">
      <alignment horizontal="left" vertical="top" wrapText="1" readingOrder="1"/>
      <protection locked="0"/>
    </xf>
    <xf numFmtId="0" fontId="13" fillId="0" borderId="3" xfId="0" quotePrefix="1" applyFont="1" applyBorder="1" applyAlignment="1">
      <alignment horizontal="center" wrapText="1"/>
    </xf>
    <xf numFmtId="0" fontId="13" fillId="0" borderId="1" xfId="0" quotePrefix="1" applyFont="1" applyBorder="1" applyAlignment="1">
      <alignment horizontal="center" wrapTex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9" fillId="2" borderId="1" xfId="0" quotePrefix="1" applyNumberFormat="1" applyFont="1" applyFill="1" applyBorder="1" applyAlignment="1" applyProtection="1">
      <alignment horizontal="left" vertical="center" wrapText="1"/>
    </xf>
    <xf numFmtId="0" fontId="7" fillId="2" borderId="2" xfId="0" applyNumberFormat="1" applyFont="1" applyFill="1" applyBorder="1" applyAlignment="1" applyProtection="1">
      <alignment vertical="center" wrapText="1"/>
    </xf>
    <xf numFmtId="0" fontId="13" fillId="0" borderId="2" xfId="0" quotePrefix="1" applyFont="1" applyBorder="1" applyAlignment="1">
      <alignment horizontal="center" wrapText="1"/>
    </xf>
    <xf numFmtId="0" fontId="13" fillId="0" borderId="4" xfId="0" quotePrefix="1" applyFont="1" applyBorder="1" applyAlignment="1">
      <alignment horizontal="center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horizontal="left" vertical="center" wrapText="1"/>
    </xf>
    <xf numFmtId="0" fontId="9" fillId="0" borderId="4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7" fillId="3" borderId="2" xfId="0" applyFont="1" applyFill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24" fillId="2" borderId="5" xfId="0" applyNumberFormat="1" applyFont="1" applyFill="1" applyBorder="1" applyAlignment="1" applyProtection="1">
      <alignment horizontal="left" wrapText="1"/>
    </xf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25" fillId="2" borderId="0" xfId="0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8" fillId="3" borderId="1" xfId="0" applyNumberFormat="1" applyFont="1" applyFill="1" applyBorder="1" applyAlignment="1" applyProtection="1">
      <alignment horizontal="center" vertical="center" wrapText="1"/>
    </xf>
    <xf numFmtId="0" fontId="28" fillId="3" borderId="2" xfId="0" applyNumberFormat="1" applyFont="1" applyFill="1" applyBorder="1" applyAlignment="1" applyProtection="1">
      <alignment horizontal="center" vertical="center" wrapText="1"/>
    </xf>
    <xf numFmtId="0" fontId="28" fillId="3" borderId="4" xfId="0" applyNumberFormat="1" applyFont="1" applyFill="1" applyBorder="1" applyAlignment="1" applyProtection="1">
      <alignment horizontal="center" vertical="center" wrapText="1"/>
    </xf>
    <xf numFmtId="0" fontId="28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6" fillId="3" borderId="2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26" fillId="0" borderId="0" xfId="0" applyFont="1" applyAlignment="1">
      <alignment wrapText="1"/>
    </xf>
    <xf numFmtId="0" fontId="27" fillId="0" borderId="0" xfId="0" applyFont="1" applyAlignment="1">
      <alignment horizontal="center"/>
    </xf>
    <xf numFmtId="4" fontId="28" fillId="4" borderId="2" xfId="0" applyNumberFormat="1" applyFont="1" applyFill="1" applyBorder="1" applyAlignment="1" applyProtection="1">
      <alignment horizontal="center" vertical="center" wrapText="1"/>
    </xf>
    <xf numFmtId="0" fontId="40" fillId="2" borderId="3" xfId="0" applyNumberFormat="1" applyFont="1" applyFill="1" applyBorder="1" applyAlignment="1" applyProtection="1">
      <alignment horizontal="center" vertical="center" wrapText="1"/>
    </xf>
    <xf numFmtId="0" fontId="44" fillId="15" borderId="0" xfId="0" applyFont="1" applyFill="1" applyAlignment="1" applyProtection="1">
      <alignment horizontal="left" vertical="top" wrapText="1" readingOrder="1"/>
      <protection locked="0"/>
    </xf>
    <xf numFmtId="4" fontId="44" fillId="15" borderId="0" xfId="0" applyNumberFormat="1" applyFont="1" applyFill="1" applyAlignment="1" applyProtection="1">
      <alignment horizontal="center" vertical="center" wrapText="1" readingOrder="1"/>
      <protection locked="0"/>
    </xf>
    <xf numFmtId="0" fontId="44" fillId="16" borderId="0" xfId="0" applyFont="1" applyFill="1" applyAlignment="1" applyProtection="1">
      <alignment horizontal="left" vertical="top" wrapText="1" readingOrder="1"/>
      <protection locked="0"/>
    </xf>
    <xf numFmtId="4" fontId="44" fillId="16" borderId="0" xfId="0" applyNumberFormat="1" applyFont="1" applyFill="1" applyAlignment="1" applyProtection="1">
      <alignment horizontal="center" vertical="center" wrapText="1" readingOrder="1"/>
      <protection locked="0"/>
    </xf>
    <xf numFmtId="2" fontId="44" fillId="16" borderId="0" xfId="0" applyNumberFormat="1" applyFont="1" applyFill="1" applyAlignment="1" applyProtection="1">
      <alignment horizontal="left" vertical="top" wrapText="1" readingOrder="1"/>
      <protection locked="0"/>
    </xf>
    <xf numFmtId="49" fontId="44" fillId="16" borderId="0" xfId="0" applyNumberFormat="1" applyFont="1" applyFill="1" applyAlignment="1" applyProtection="1">
      <alignment horizontal="left" vertical="top" wrapText="1" readingOrder="1"/>
      <protection locked="0"/>
    </xf>
    <xf numFmtId="0" fontId="44" fillId="17" borderId="0" xfId="0" applyFont="1" applyFill="1" applyAlignment="1" applyProtection="1">
      <alignment horizontal="left" vertical="top" wrapText="1" readingOrder="1"/>
      <protection locked="0"/>
    </xf>
    <xf numFmtId="4" fontId="44" fillId="17" borderId="0" xfId="0" applyNumberFormat="1" applyFont="1" applyFill="1" applyAlignment="1" applyProtection="1">
      <alignment horizontal="center" vertical="center" wrapText="1" readingOrder="1"/>
      <protection locked="0"/>
    </xf>
    <xf numFmtId="49" fontId="44" fillId="17" borderId="0" xfId="0" applyNumberFormat="1" applyFont="1" applyFill="1" applyAlignment="1" applyProtection="1">
      <alignment horizontal="left" vertical="top" wrapText="1" readingOrder="1"/>
      <protection locked="0"/>
    </xf>
    <xf numFmtId="164" fontId="9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 wrapText="1"/>
    </xf>
    <xf numFmtId="164" fontId="9" fillId="3" borderId="3" xfId="0" applyNumberFormat="1" applyFont="1" applyFill="1" applyBorder="1" applyAlignment="1">
      <alignment horizontal="right" wrapText="1"/>
    </xf>
    <xf numFmtId="0" fontId="0" fillId="0" borderId="0" xfId="0" applyAlignment="1"/>
    <xf numFmtId="0" fontId="9" fillId="3" borderId="20" xfId="0" quotePrefix="1" applyFont="1" applyFill="1" applyBorder="1" applyAlignment="1">
      <alignment horizontal="left" vertical="center" wrapText="1"/>
    </xf>
    <xf numFmtId="0" fontId="7" fillId="3" borderId="21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1" fillId="2" borderId="1" xfId="0" quotePrefix="1" applyFont="1" applyFill="1" applyBorder="1" applyAlignment="1">
      <alignment horizontal="left" vertical="center"/>
    </xf>
    <xf numFmtId="0" fontId="31" fillId="2" borderId="4" xfId="0" quotePrefix="1" applyFont="1" applyFill="1" applyBorder="1" applyAlignment="1">
      <alignment horizontal="left" vertical="center" wrapText="1"/>
    </xf>
    <xf numFmtId="0" fontId="31" fillId="2" borderId="3" xfId="0" applyFont="1" applyFill="1" applyBorder="1" applyAlignment="1">
      <alignment horizontal="left" vertical="center"/>
    </xf>
    <xf numFmtId="0" fontId="30" fillId="3" borderId="3" xfId="0" quotePrefix="1" applyFont="1" applyFill="1" applyBorder="1" applyAlignment="1">
      <alignment horizontal="center" vertical="center"/>
    </xf>
    <xf numFmtId="3" fontId="6" fillId="2" borderId="3" xfId="0" applyNumberFormat="1" applyFont="1" applyFill="1" applyBorder="1" applyAlignment="1">
      <alignment horizontal="center"/>
    </xf>
    <xf numFmtId="4" fontId="30" fillId="3" borderId="3" xfId="0" quotePrefix="1" applyNumberFormat="1" applyFont="1" applyFill="1" applyBorder="1" applyAlignment="1">
      <alignment horizontal="center" vertical="center"/>
    </xf>
    <xf numFmtId="4" fontId="3" fillId="2" borderId="3" xfId="0" applyNumberFormat="1" applyFont="1" applyFill="1" applyBorder="1" applyAlignment="1">
      <alignment horizontal="center"/>
    </xf>
    <xf numFmtId="4" fontId="26" fillId="0" borderId="0" xfId="0" applyNumberFormat="1" applyFont="1" applyBorder="1" applyAlignment="1">
      <alignment horizontal="center"/>
    </xf>
    <xf numFmtId="4" fontId="33" fillId="3" borderId="3" xfId="0" applyNumberFormat="1" applyFont="1" applyFill="1" applyBorder="1" applyAlignment="1" applyProtection="1">
      <alignment horizontal="center" vertical="center" wrapText="1"/>
    </xf>
    <xf numFmtId="0" fontId="52" fillId="4" borderId="2" xfId="0" applyNumberFormat="1" applyFont="1" applyFill="1" applyBorder="1" applyAlignment="1" applyProtection="1">
      <alignment horizontal="center" vertical="center" wrapText="1"/>
    </xf>
    <xf numFmtId="0" fontId="8" fillId="0" borderId="0" xfId="0" applyFont="1"/>
    <xf numFmtId="0" fontId="8" fillId="2" borderId="0" xfId="0" applyFont="1" applyFill="1"/>
  </cellXfs>
  <cellStyles count="18">
    <cellStyle name="Normalno" xfId="0" builtinId="0"/>
    <cellStyle name="Normalno 2" xfId="3" xr:uid="{00000000-0005-0000-0000-000001000000}"/>
    <cellStyle name="Normalno 3" xfId="1" xr:uid="{00000000-0005-0000-0000-000002000000}"/>
    <cellStyle name="Normalno 3 2" xfId="4" xr:uid="{00000000-0005-0000-0000-000003000000}"/>
    <cellStyle name="Normalno 4" xfId="2" xr:uid="{00000000-0005-0000-0000-000004000000}"/>
    <cellStyle name="Normalno 4 2" xfId="16" xr:uid="{00000000-0005-0000-0000-000005000000}"/>
    <cellStyle name="Normalno 5" xfId="5" xr:uid="{00000000-0005-0000-0000-000006000000}"/>
    <cellStyle name="Normalno 5 2" xfId="17" xr:uid="{00000000-0005-0000-0000-000007000000}"/>
    <cellStyle name="SAPBEXaggData" xfId="10" xr:uid="{00000000-0005-0000-0000-000008000000}"/>
    <cellStyle name="SAPBEXaggItem" xfId="9" xr:uid="{00000000-0005-0000-0000-000009000000}"/>
    <cellStyle name="SAPBEXchaText" xfId="6" xr:uid="{00000000-0005-0000-0000-00000A000000}"/>
    <cellStyle name="SAPBEXformats" xfId="8" xr:uid="{00000000-0005-0000-0000-00000B000000}"/>
    <cellStyle name="SAPBEXHLevel0" xfId="11" xr:uid="{00000000-0005-0000-0000-00000C000000}"/>
    <cellStyle name="SAPBEXHLevel0X" xfId="7" xr:uid="{00000000-0005-0000-0000-00000D000000}"/>
    <cellStyle name="SAPBEXHLevel1" xfId="12" xr:uid="{00000000-0005-0000-0000-00000E000000}"/>
    <cellStyle name="SAPBEXHLevel2" xfId="14" xr:uid="{00000000-0005-0000-0000-00000F000000}"/>
    <cellStyle name="SAPBEXHLevel3" xfId="15" xr:uid="{00000000-0005-0000-0000-000010000000}"/>
    <cellStyle name="SAPBEXstdData" xfId="13" xr:uid="{00000000-0005-0000-0000-000011000000}"/>
  </cellStyles>
  <dxfs count="1"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colors>
    <mruColors>
      <color rgb="FFCCCCFF"/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Q31"/>
  <sheetViews>
    <sheetView topLeftCell="A4" workbookViewId="0">
      <selection activeCell="G31" sqref="G31"/>
    </sheetView>
  </sheetViews>
  <sheetFormatPr defaultRowHeight="15" x14ac:dyDescent="0.25"/>
  <cols>
    <col min="6" max="6" width="29" customWidth="1"/>
    <col min="7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257" t="s">
        <v>100</v>
      </c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11"/>
    </row>
    <row r="2" spans="2:13" ht="18" customHeight="1" x14ac:dyDescent="0.25">
      <c r="B2" s="257" t="s">
        <v>4</v>
      </c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"/>
    </row>
    <row r="3" spans="2:13" ht="15.75" customHeight="1" x14ac:dyDescent="0.25">
      <c r="B3" s="263"/>
      <c r="C3" s="263"/>
      <c r="D3" s="263"/>
      <c r="E3" s="22"/>
      <c r="F3" s="22"/>
      <c r="G3" s="22"/>
      <c r="H3" s="22"/>
      <c r="I3" s="22"/>
      <c r="J3" s="23"/>
      <c r="K3" s="23"/>
      <c r="L3" s="24"/>
      <c r="M3" s="10"/>
    </row>
    <row r="4" spans="2:13" ht="15.75" x14ac:dyDescent="0.25">
      <c r="B4" s="257" t="s">
        <v>99</v>
      </c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3"/>
    </row>
    <row r="5" spans="2:13" ht="18" customHeight="1" x14ac:dyDescent="0.25"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9"/>
    </row>
    <row r="6" spans="2:13" ht="18" customHeight="1" x14ac:dyDescent="0.25">
      <c r="B6" s="18"/>
      <c r="C6" s="18"/>
      <c r="D6" s="18"/>
      <c r="E6" s="18"/>
      <c r="F6" s="18"/>
      <c r="G6" s="18"/>
      <c r="H6" s="18"/>
      <c r="I6" s="20"/>
      <c r="J6" s="18"/>
      <c r="K6" s="18"/>
      <c r="L6" s="18"/>
      <c r="M6" s="9"/>
    </row>
    <row r="7" spans="2:13" ht="18" customHeight="1" x14ac:dyDescent="0.25">
      <c r="B7" s="262" t="s">
        <v>26</v>
      </c>
      <c r="C7" s="262"/>
      <c r="D7" s="262"/>
      <c r="E7" s="262"/>
      <c r="F7" s="262"/>
      <c r="G7" s="4"/>
      <c r="H7" s="5"/>
      <c r="I7" s="5"/>
      <c r="J7" s="5"/>
      <c r="K7" s="13"/>
      <c r="L7" s="13"/>
    </row>
    <row r="8" spans="2:13" ht="25.5" x14ac:dyDescent="0.25">
      <c r="B8" s="261" t="s">
        <v>3</v>
      </c>
      <c r="C8" s="261"/>
      <c r="D8" s="261"/>
      <c r="E8" s="261"/>
      <c r="F8" s="261"/>
      <c r="G8" s="172" t="s">
        <v>101</v>
      </c>
      <c r="H8" s="219" t="s">
        <v>182</v>
      </c>
      <c r="I8" s="183" t="s">
        <v>178</v>
      </c>
      <c r="J8" s="183" t="s">
        <v>179</v>
      </c>
      <c r="K8" s="12" t="s">
        <v>5</v>
      </c>
      <c r="L8" s="12" t="s">
        <v>21</v>
      </c>
    </row>
    <row r="9" spans="2:13" x14ac:dyDescent="0.25">
      <c r="B9" s="233">
        <v>1</v>
      </c>
      <c r="C9" s="233"/>
      <c r="D9" s="233"/>
      <c r="E9" s="233"/>
      <c r="F9" s="234"/>
      <c r="G9" s="15">
        <v>2</v>
      </c>
      <c r="H9" s="14">
        <v>3</v>
      </c>
      <c r="I9" s="14">
        <v>4</v>
      </c>
      <c r="J9" s="14">
        <v>5</v>
      </c>
      <c r="K9" s="14" t="s">
        <v>12</v>
      </c>
      <c r="L9" s="14" t="s">
        <v>13</v>
      </c>
    </row>
    <row r="10" spans="2:13" x14ac:dyDescent="0.25">
      <c r="B10" s="260" t="s">
        <v>7</v>
      </c>
      <c r="C10" s="255"/>
      <c r="D10" s="255"/>
      <c r="E10" s="255"/>
      <c r="F10" s="252"/>
      <c r="G10" s="21">
        <v>1145094.08</v>
      </c>
      <c r="H10" s="25">
        <v>2453196.87</v>
      </c>
      <c r="I10" s="25">
        <f>' Račun prihoda i rashoda'!G10</f>
        <v>2713965.71</v>
      </c>
      <c r="J10" s="21">
        <v>1201413.1299999999</v>
      </c>
      <c r="K10" s="21">
        <f>J10/G10*100</f>
        <v>104.9182902072116</v>
      </c>
      <c r="L10" s="21">
        <f>J10/I10*100</f>
        <v>44.267808011472624</v>
      </c>
    </row>
    <row r="11" spans="2:13" x14ac:dyDescent="0.25">
      <c r="B11" s="251" t="s">
        <v>6</v>
      </c>
      <c r="C11" s="252"/>
      <c r="D11" s="252"/>
      <c r="E11" s="252"/>
      <c r="F11" s="252"/>
      <c r="G11" s="19" t="s">
        <v>102</v>
      </c>
      <c r="H11" s="25" t="s">
        <v>102</v>
      </c>
      <c r="I11" s="25">
        <v>0</v>
      </c>
      <c r="J11" s="19">
        <v>0</v>
      </c>
      <c r="K11" s="19"/>
      <c r="L11" s="21" t="s">
        <v>102</v>
      </c>
    </row>
    <row r="12" spans="2:13" x14ac:dyDescent="0.25">
      <c r="B12" s="258" t="s">
        <v>0</v>
      </c>
      <c r="C12" s="253"/>
      <c r="D12" s="253"/>
      <c r="E12" s="253"/>
      <c r="F12" s="259"/>
      <c r="G12" s="287">
        <v>1145094.08</v>
      </c>
      <c r="H12" s="287">
        <v>2453196.87</v>
      </c>
      <c r="I12" s="287">
        <v>2713965.71</v>
      </c>
      <c r="J12" s="287">
        <v>1201413.1299999999</v>
      </c>
      <c r="K12" s="287">
        <f t="shared" ref="K11:K16" si="0">J12/G12*100</f>
        <v>104.9182902072116</v>
      </c>
      <c r="L12" s="287">
        <f t="shared" ref="L12:L15" si="1">J12/I12*100</f>
        <v>44.267808011472624</v>
      </c>
    </row>
    <row r="13" spans="2:13" x14ac:dyDescent="0.25">
      <c r="B13" s="254" t="s">
        <v>8</v>
      </c>
      <c r="C13" s="255"/>
      <c r="D13" s="255"/>
      <c r="E13" s="255"/>
      <c r="F13" s="255"/>
      <c r="G13" s="21">
        <v>1278397.51</v>
      </c>
      <c r="H13" s="25">
        <v>254316.87</v>
      </c>
      <c r="I13" s="25">
        <v>2579717.2000000002</v>
      </c>
      <c r="J13" s="21">
        <f>' Račun prihoda i rashoda'!H45</f>
        <v>1191529.07</v>
      </c>
      <c r="K13" s="21">
        <f t="shared" si="0"/>
        <v>93.204896026432351</v>
      </c>
      <c r="L13" s="21">
        <f t="shared" si="1"/>
        <v>46.188360103967987</v>
      </c>
    </row>
    <row r="14" spans="2:13" x14ac:dyDescent="0.25">
      <c r="B14" s="251" t="s">
        <v>9</v>
      </c>
      <c r="C14" s="252"/>
      <c r="D14" s="252"/>
      <c r="E14" s="252"/>
      <c r="F14" s="252"/>
      <c r="G14" s="21">
        <v>3379.54</v>
      </c>
      <c r="H14" s="25">
        <v>663</v>
      </c>
      <c r="I14" s="25">
        <f>' Račun prihoda i rashoda'!G97</f>
        <v>14056.13</v>
      </c>
      <c r="J14" s="21">
        <f>' Račun prihoda i rashoda'!H96</f>
        <v>3674.07</v>
      </c>
      <c r="K14" s="21">
        <f t="shared" si="0"/>
        <v>108.71509140297199</v>
      </c>
      <c r="L14" s="21">
        <f t="shared" si="1"/>
        <v>26.138560186907778</v>
      </c>
    </row>
    <row r="15" spans="2:13" x14ac:dyDescent="0.25">
      <c r="B15" s="7" t="s">
        <v>1</v>
      </c>
      <c r="C15" s="8"/>
      <c r="D15" s="8"/>
      <c r="E15" s="8"/>
      <c r="F15" s="8"/>
      <c r="G15" s="288">
        <f>+G13+G14</f>
        <v>1281777.05</v>
      </c>
      <c r="H15" s="287"/>
      <c r="I15" s="287">
        <f>+I13+I14</f>
        <v>2593773.33</v>
      </c>
      <c r="J15" s="288">
        <f>+J13+J14</f>
        <v>1195203.1400000001</v>
      </c>
      <c r="K15" s="288">
        <f t="shared" si="0"/>
        <v>93.245790287788353</v>
      </c>
      <c r="L15" s="171">
        <f t="shared" si="1"/>
        <v>46.079706587159649</v>
      </c>
    </row>
    <row r="16" spans="2:13" x14ac:dyDescent="0.25">
      <c r="B16" s="292" t="s">
        <v>2</v>
      </c>
      <c r="C16" s="293"/>
      <c r="D16" s="293"/>
      <c r="E16" s="293"/>
      <c r="F16" s="293"/>
      <c r="G16" s="289">
        <f>+G10-G15</f>
        <v>-136682.96999999997</v>
      </c>
      <c r="H16" s="290" t="s">
        <v>102</v>
      </c>
      <c r="I16" s="290">
        <v>-120192.38</v>
      </c>
      <c r="J16" s="289">
        <f>+J12-J15</f>
        <v>6209.9899999997579</v>
      </c>
      <c r="K16" s="289"/>
      <c r="L16" s="290" t="s">
        <v>102</v>
      </c>
    </row>
    <row r="17" spans="1:43" ht="18" x14ac:dyDescent="0.25">
      <c r="B17" s="294"/>
      <c r="C17" s="295"/>
      <c r="D17" s="295"/>
      <c r="E17" s="295"/>
      <c r="F17" s="295"/>
      <c r="G17" s="6"/>
      <c r="H17" s="6"/>
      <c r="I17" s="6"/>
      <c r="J17" s="6"/>
      <c r="K17" s="1"/>
      <c r="L17" s="1"/>
      <c r="M17" s="1"/>
    </row>
    <row r="18" spans="1:43" s="114" customFormat="1" ht="22.5" customHeight="1" x14ac:dyDescent="0.25">
      <c r="B18" s="256" t="s">
        <v>25</v>
      </c>
      <c r="C18" s="256"/>
      <c r="D18" s="256"/>
      <c r="E18" s="256"/>
      <c r="F18" s="256"/>
      <c r="G18" s="173"/>
      <c r="H18" s="173"/>
      <c r="I18" s="174"/>
      <c r="J18" s="174"/>
      <c r="K18" s="174"/>
      <c r="L18" s="174"/>
    </row>
    <row r="19" spans="1:43" s="114" customFormat="1" ht="25.5" customHeight="1" x14ac:dyDescent="0.25">
      <c r="B19" s="238" t="s">
        <v>3</v>
      </c>
      <c r="C19" s="239"/>
      <c r="D19" s="239"/>
      <c r="E19" s="239"/>
      <c r="F19" s="240"/>
      <c r="G19" s="183" t="s">
        <v>101</v>
      </c>
      <c r="H19" s="219" t="s">
        <v>182</v>
      </c>
      <c r="I19" s="183" t="s">
        <v>178</v>
      </c>
      <c r="J19" s="183" t="s">
        <v>179</v>
      </c>
      <c r="K19" s="183" t="s">
        <v>5</v>
      </c>
      <c r="L19" s="183" t="s">
        <v>21</v>
      </c>
    </row>
    <row r="20" spans="1:43" s="175" customFormat="1" x14ac:dyDescent="0.25">
      <c r="B20" s="234">
        <v>1</v>
      </c>
      <c r="C20" s="243"/>
      <c r="D20" s="243"/>
      <c r="E20" s="243"/>
      <c r="F20" s="244"/>
      <c r="G20" s="176">
        <v>2</v>
      </c>
      <c r="H20" s="177">
        <v>3</v>
      </c>
      <c r="I20" s="177">
        <v>4</v>
      </c>
      <c r="J20" s="177">
        <v>5</v>
      </c>
      <c r="K20" s="177" t="s">
        <v>12</v>
      </c>
      <c r="L20" s="177" t="s">
        <v>13</v>
      </c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</row>
    <row r="21" spans="1:43" s="114" customFormat="1" ht="15.75" customHeight="1" x14ac:dyDescent="0.25">
      <c r="A21" s="175"/>
      <c r="B21" s="245" t="s">
        <v>10</v>
      </c>
      <c r="C21" s="246"/>
      <c r="D21" s="246"/>
      <c r="E21" s="246"/>
      <c r="F21" s="247"/>
      <c r="G21" s="178">
        <v>0</v>
      </c>
      <c r="H21" s="178">
        <v>0</v>
      </c>
      <c r="I21" s="178">
        <v>0</v>
      </c>
      <c r="J21" s="178">
        <v>0</v>
      </c>
      <c r="K21" s="178" t="s">
        <v>102</v>
      </c>
      <c r="L21" s="178" t="s">
        <v>102</v>
      </c>
    </row>
    <row r="22" spans="1:43" s="114" customFormat="1" ht="15" customHeight="1" x14ac:dyDescent="0.25">
      <c r="A22" s="175"/>
      <c r="B22" s="245" t="s">
        <v>11</v>
      </c>
      <c r="C22" s="246"/>
      <c r="D22" s="246"/>
      <c r="E22" s="246"/>
      <c r="F22" s="247"/>
      <c r="G22" s="178">
        <v>0</v>
      </c>
      <c r="H22" s="178">
        <v>0</v>
      </c>
      <c r="I22" s="178">
        <v>0</v>
      </c>
      <c r="J22" s="178">
        <v>0</v>
      </c>
      <c r="K22" s="178" t="s">
        <v>102</v>
      </c>
      <c r="L22" s="178" t="s">
        <v>102</v>
      </c>
      <c r="N22" s="291"/>
    </row>
    <row r="23" spans="1:43" s="16" customFormat="1" ht="15" customHeight="1" x14ac:dyDescent="0.25">
      <c r="A23" s="175"/>
      <c r="B23" s="248" t="s">
        <v>22</v>
      </c>
      <c r="C23" s="249"/>
      <c r="D23" s="249"/>
      <c r="E23" s="249"/>
      <c r="F23" s="250"/>
      <c r="G23" s="179">
        <v>0</v>
      </c>
      <c r="H23" s="179">
        <v>0</v>
      </c>
      <c r="I23" s="179">
        <v>0</v>
      </c>
      <c r="J23" s="179">
        <v>0</v>
      </c>
      <c r="K23" s="179">
        <v>0</v>
      </c>
      <c r="L23" s="179">
        <v>0</v>
      </c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  <c r="AP23" s="114"/>
      <c r="AQ23" s="114"/>
    </row>
    <row r="26" spans="1:43" s="114" customFormat="1" ht="15" customHeight="1" x14ac:dyDescent="0.25">
      <c r="B26" s="256" t="s">
        <v>173</v>
      </c>
      <c r="C26" s="256"/>
      <c r="D26" s="256"/>
      <c r="E26" s="256"/>
      <c r="F26" s="256"/>
      <c r="G26" s="256"/>
      <c r="H26" s="256"/>
      <c r="I26" s="256"/>
      <c r="J26" s="256"/>
      <c r="K26" s="256"/>
      <c r="L26" s="180"/>
    </row>
    <row r="27" spans="1:43" s="114" customFormat="1" ht="25.5" x14ac:dyDescent="0.25">
      <c r="B27" s="238" t="s">
        <v>3</v>
      </c>
      <c r="C27" s="239"/>
      <c r="D27" s="239"/>
      <c r="E27" s="239"/>
      <c r="F27" s="240"/>
      <c r="G27" s="183" t="s">
        <v>101</v>
      </c>
      <c r="H27" s="219" t="s">
        <v>371</v>
      </c>
      <c r="I27" s="183" t="s">
        <v>178</v>
      </c>
      <c r="J27" s="183" t="s">
        <v>179</v>
      </c>
      <c r="K27" s="183" t="s">
        <v>5</v>
      </c>
      <c r="L27" s="183" t="s">
        <v>21</v>
      </c>
    </row>
    <row r="28" spans="1:43" s="114" customFormat="1" ht="15" customHeight="1" x14ac:dyDescent="0.25">
      <c r="B28" s="233">
        <v>1</v>
      </c>
      <c r="C28" s="233"/>
      <c r="D28" s="233"/>
      <c r="E28" s="233"/>
      <c r="F28" s="234"/>
      <c r="G28" s="176">
        <v>2</v>
      </c>
      <c r="H28" s="177">
        <v>3</v>
      </c>
      <c r="I28" s="177">
        <v>4</v>
      </c>
      <c r="J28" s="177">
        <v>5</v>
      </c>
      <c r="K28" s="177" t="s">
        <v>12</v>
      </c>
      <c r="L28" s="177" t="s">
        <v>174</v>
      </c>
    </row>
    <row r="29" spans="1:43" s="114" customFormat="1" ht="21" customHeight="1" x14ac:dyDescent="0.25">
      <c r="B29" s="235" t="s">
        <v>175</v>
      </c>
      <c r="C29" s="236"/>
      <c r="D29" s="236"/>
      <c r="E29" s="236"/>
      <c r="F29" s="237"/>
      <c r="G29" s="119">
        <v>57189.33</v>
      </c>
      <c r="H29" s="119"/>
      <c r="I29" s="119">
        <v>54581</v>
      </c>
      <c r="J29" s="119">
        <v>54581</v>
      </c>
      <c r="K29" s="119"/>
      <c r="L29" s="119"/>
    </row>
    <row r="30" spans="1:43" s="114" customFormat="1" ht="21" customHeight="1" x14ac:dyDescent="0.25">
      <c r="B30" s="181" t="s">
        <v>176</v>
      </c>
      <c r="C30" s="182"/>
      <c r="D30" s="182"/>
      <c r="E30" s="182"/>
      <c r="F30" s="182"/>
      <c r="G30" s="119">
        <v>29260.94</v>
      </c>
      <c r="H30" s="119"/>
      <c r="I30" s="119">
        <v>54581</v>
      </c>
      <c r="J30" s="119">
        <v>14669.97</v>
      </c>
      <c r="K30" s="119"/>
      <c r="L30" s="119"/>
    </row>
    <row r="31" spans="1:43" s="114" customFormat="1" ht="21" customHeight="1" x14ac:dyDescent="0.25">
      <c r="B31" s="241" t="s">
        <v>177</v>
      </c>
      <c r="C31" s="242"/>
      <c r="D31" s="242"/>
      <c r="E31" s="242"/>
      <c r="F31" s="242"/>
      <c r="G31" s="119">
        <f>G29-G30</f>
        <v>27928.390000000003</v>
      </c>
      <c r="H31" s="119" t="s">
        <v>102</v>
      </c>
      <c r="I31" s="119" t="s">
        <v>102</v>
      </c>
      <c r="J31" s="119">
        <f>+J29-J30</f>
        <v>39911.03</v>
      </c>
      <c r="K31" s="119" t="s">
        <v>102</v>
      </c>
      <c r="L31" s="119" t="s">
        <v>102</v>
      </c>
    </row>
  </sheetData>
  <mergeCells count="26">
    <mergeCell ref="B14:F14"/>
    <mergeCell ref="B16:F16"/>
    <mergeCell ref="B13:F13"/>
    <mergeCell ref="B26:F26"/>
    <mergeCell ref="B1:L1"/>
    <mergeCell ref="B12:F12"/>
    <mergeCell ref="B10:F10"/>
    <mergeCell ref="B11:F11"/>
    <mergeCell ref="B8:F8"/>
    <mergeCell ref="B9:F9"/>
    <mergeCell ref="B7:F7"/>
    <mergeCell ref="B2:L2"/>
    <mergeCell ref="B3:D3"/>
    <mergeCell ref="B4:L4"/>
    <mergeCell ref="B5:L5"/>
    <mergeCell ref="G26:K26"/>
    <mergeCell ref="B18:F18"/>
    <mergeCell ref="B28:F28"/>
    <mergeCell ref="B29:F29"/>
    <mergeCell ref="B27:F27"/>
    <mergeCell ref="B31:F31"/>
    <mergeCell ref="B19:F19"/>
    <mergeCell ref="B20:F20"/>
    <mergeCell ref="B21:F21"/>
    <mergeCell ref="B22:F22"/>
    <mergeCell ref="B23:F23"/>
  </mergeCells>
  <pageMargins left="0.7" right="0.7" top="0.75" bottom="0.75" header="0.3" footer="0.3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J105"/>
  <sheetViews>
    <sheetView topLeftCell="A25" zoomScaleNormal="100" workbookViewId="0">
      <selection activeCell="E42" sqref="E42:J42"/>
    </sheetView>
  </sheetViews>
  <sheetFormatPr defaultRowHeight="15.75" x14ac:dyDescent="0.25"/>
  <cols>
    <col min="1" max="1" width="9.140625" style="26"/>
    <col min="2" max="2" width="7.5703125" style="26" bestFit="1" customWidth="1"/>
    <col min="3" max="3" width="6.7109375" style="26" bestFit="1" customWidth="1"/>
    <col min="4" max="4" width="53" style="26" bestFit="1" customWidth="1"/>
    <col min="5" max="5" width="29.5703125" style="87" customWidth="1"/>
    <col min="6" max="6" width="25.28515625" style="26" customWidth="1"/>
    <col min="7" max="8" width="30" style="26" customWidth="1"/>
    <col min="9" max="10" width="15.7109375" style="26" customWidth="1"/>
    <col min="11" max="16384" width="9.140625" style="26"/>
  </cols>
  <sheetData>
    <row r="1" spans="2:10" ht="18" customHeight="1" x14ac:dyDescent="0.25">
      <c r="B1" s="28"/>
      <c r="C1" s="28"/>
      <c r="D1" s="28"/>
      <c r="E1" s="29"/>
      <c r="F1" s="28"/>
      <c r="G1" s="28"/>
      <c r="H1" s="28"/>
      <c r="I1" s="28"/>
    </row>
    <row r="2" spans="2:10" ht="15.75" customHeight="1" x14ac:dyDescent="0.25">
      <c r="B2" s="268" t="s">
        <v>4</v>
      </c>
      <c r="C2" s="268"/>
      <c r="D2" s="268"/>
      <c r="E2" s="268"/>
      <c r="F2" s="268"/>
      <c r="G2" s="268"/>
      <c r="H2" s="268"/>
      <c r="I2" s="268"/>
      <c r="J2" s="268"/>
    </row>
    <row r="3" spans="2:10" x14ac:dyDescent="0.25">
      <c r="B3" s="28"/>
      <c r="C3" s="28"/>
      <c r="D3" s="28"/>
      <c r="E3" s="29"/>
      <c r="F3" s="28"/>
      <c r="G3" s="30"/>
      <c r="H3" s="30"/>
      <c r="I3" s="30"/>
    </row>
    <row r="4" spans="2:10" ht="18" customHeight="1" x14ac:dyDescent="0.25">
      <c r="B4" s="268" t="s">
        <v>24</v>
      </c>
      <c r="C4" s="268"/>
      <c r="D4" s="268"/>
      <c r="E4" s="268"/>
      <c r="F4" s="268"/>
      <c r="G4" s="268"/>
      <c r="H4" s="268"/>
      <c r="I4" s="268"/>
      <c r="J4" s="268"/>
    </row>
    <row r="5" spans="2:10" x14ac:dyDescent="0.25">
      <c r="B5" s="28"/>
      <c r="C5" s="28"/>
      <c r="D5" s="28"/>
      <c r="E5" s="29"/>
      <c r="F5" s="28"/>
      <c r="G5" s="30"/>
      <c r="H5" s="30"/>
      <c r="I5" s="30"/>
    </row>
    <row r="6" spans="2:10" ht="15.75" customHeight="1" x14ac:dyDescent="0.25">
      <c r="B6" s="268" t="s">
        <v>14</v>
      </c>
      <c r="C6" s="268"/>
      <c r="D6" s="268"/>
      <c r="E6" s="268"/>
      <c r="F6" s="268"/>
      <c r="G6" s="268"/>
      <c r="H6" s="268"/>
      <c r="I6" s="268"/>
      <c r="J6" s="268"/>
    </row>
    <row r="7" spans="2:10" x14ac:dyDescent="0.25">
      <c r="B7" s="28"/>
      <c r="C7" s="28"/>
      <c r="D7" s="28"/>
      <c r="E7" s="29"/>
      <c r="F7" s="28"/>
      <c r="G7" s="30"/>
      <c r="H7" s="30"/>
      <c r="I7" s="30"/>
    </row>
    <row r="8" spans="2:10" ht="35.25" customHeight="1" x14ac:dyDescent="0.25">
      <c r="B8" s="265" t="s">
        <v>3</v>
      </c>
      <c r="C8" s="266"/>
      <c r="D8" s="267"/>
      <c r="E8" s="183" t="s">
        <v>101</v>
      </c>
      <c r="F8" s="183" t="s">
        <v>182</v>
      </c>
      <c r="G8" s="183" t="s">
        <v>178</v>
      </c>
      <c r="H8" s="183" t="s">
        <v>179</v>
      </c>
      <c r="I8" s="183" t="s">
        <v>5</v>
      </c>
      <c r="J8" s="183" t="s">
        <v>21</v>
      </c>
    </row>
    <row r="9" spans="2:10" ht="16.5" customHeight="1" x14ac:dyDescent="0.25">
      <c r="B9" s="265">
        <v>1</v>
      </c>
      <c r="C9" s="266"/>
      <c r="D9" s="267"/>
      <c r="E9" s="88">
        <v>2</v>
      </c>
      <c r="F9" s="17">
        <v>3</v>
      </c>
      <c r="G9" s="17">
        <v>4</v>
      </c>
      <c r="H9" s="17">
        <v>5</v>
      </c>
      <c r="I9" s="17" t="s">
        <v>12</v>
      </c>
      <c r="J9" s="17" t="s">
        <v>13</v>
      </c>
    </row>
    <row r="10" spans="2:10" x14ac:dyDescent="0.25">
      <c r="B10" s="32"/>
      <c r="C10" s="32"/>
      <c r="D10" s="32" t="s">
        <v>27</v>
      </c>
      <c r="E10" s="33">
        <f>+E12+E22+E25+E33+E28</f>
        <v>1145094.0799999998</v>
      </c>
      <c r="F10" s="33">
        <f>+F12+F22+F25+F33+F28</f>
        <v>2453196.87</v>
      </c>
      <c r="G10" s="33">
        <f>+G12+G22+G25+G33+G28</f>
        <v>2713965.71</v>
      </c>
      <c r="H10" s="33">
        <f>+H12+H24+H27+H32+H33</f>
        <v>1201413.1300000001</v>
      </c>
      <c r="I10" s="33">
        <f>H10/E10*100</f>
        <v>104.91829020721164</v>
      </c>
      <c r="J10" s="34">
        <f>H10/G10*100</f>
        <v>44.267808011472631</v>
      </c>
    </row>
    <row r="11" spans="2:10" ht="15.75" customHeight="1" x14ac:dyDescent="0.25">
      <c r="B11" s="35">
        <v>6</v>
      </c>
      <c r="C11" s="32">
        <v>6</v>
      </c>
      <c r="D11" s="32" t="s">
        <v>103</v>
      </c>
      <c r="E11" s="33">
        <v>1145094.08</v>
      </c>
      <c r="F11" s="33">
        <v>2452451.9300000002</v>
      </c>
      <c r="G11" s="33">
        <v>2713965.71</v>
      </c>
      <c r="H11" s="33">
        <f>+H12+H22+H25+H28+H33</f>
        <v>1201413.1300000001</v>
      </c>
      <c r="I11" s="33"/>
      <c r="J11" s="33"/>
    </row>
    <row r="12" spans="2:10" ht="31.5" x14ac:dyDescent="0.25">
      <c r="B12" s="35"/>
      <c r="C12" s="39">
        <v>63</v>
      </c>
      <c r="D12" s="39" t="s">
        <v>104</v>
      </c>
      <c r="E12" s="42">
        <v>1035168.94</v>
      </c>
      <c r="F12" s="41">
        <f>50000+2179521.5</f>
        <v>2229521.5</v>
      </c>
      <c r="G12" s="41">
        <f>2422969.89+27320</f>
        <v>2450289.89</v>
      </c>
      <c r="H12" s="42">
        <f>+H15+H13+H17+H19</f>
        <v>1097264.0900000001</v>
      </c>
      <c r="I12" s="42">
        <f t="shared" ref="I12:I33" si="0">H12/E12*100</f>
        <v>105.99855227495524</v>
      </c>
      <c r="J12" s="42">
        <f t="shared" ref="J12:J33" si="1">H12/G12*100</f>
        <v>44.780990791256947</v>
      </c>
    </row>
    <row r="13" spans="2:10" x14ac:dyDescent="0.25">
      <c r="B13" s="44"/>
      <c r="C13" s="44">
        <v>6311</v>
      </c>
      <c r="D13" s="44" t="s">
        <v>181</v>
      </c>
      <c r="E13" s="38">
        <v>0</v>
      </c>
      <c r="F13" s="45"/>
      <c r="G13" s="45"/>
      <c r="H13" s="38">
        <v>1957.12</v>
      </c>
      <c r="I13" s="90"/>
      <c r="J13" s="90"/>
    </row>
    <row r="14" spans="2:10" x14ac:dyDescent="0.25">
      <c r="B14" s="44"/>
      <c r="C14" s="46">
        <v>6321</v>
      </c>
      <c r="D14" s="46" t="s">
        <v>105</v>
      </c>
      <c r="E14" s="38">
        <v>0</v>
      </c>
      <c r="F14" s="45"/>
      <c r="G14" s="45"/>
      <c r="H14" s="38">
        <v>0</v>
      </c>
      <c r="I14" s="90"/>
      <c r="J14" s="90"/>
    </row>
    <row r="15" spans="2:10" ht="31.5" x14ac:dyDescent="0.25">
      <c r="B15" s="44"/>
      <c r="C15" s="46">
        <v>636</v>
      </c>
      <c r="D15" s="47" t="s">
        <v>106</v>
      </c>
      <c r="E15" s="38">
        <v>1005514.41</v>
      </c>
      <c r="F15" s="45"/>
      <c r="G15" s="45"/>
      <c r="H15" s="38">
        <v>1089329.76</v>
      </c>
      <c r="I15" s="89">
        <f>H15/E15*100</f>
        <v>108.33556925355252</v>
      </c>
      <c r="J15" s="90"/>
    </row>
    <row r="16" spans="2:10" ht="31.5" x14ac:dyDescent="0.25">
      <c r="B16" s="44"/>
      <c r="C16" s="46">
        <v>6361</v>
      </c>
      <c r="D16" s="47" t="s">
        <v>107</v>
      </c>
      <c r="E16" s="38">
        <v>1005514.41</v>
      </c>
      <c r="F16" s="45"/>
      <c r="G16" s="45"/>
      <c r="H16" s="38">
        <v>1089329.76</v>
      </c>
      <c r="I16" s="89">
        <f t="shared" ref="I16:I21" si="2">H16/E16*100</f>
        <v>108.33556925355252</v>
      </c>
      <c r="J16" s="90"/>
    </row>
    <row r="17" spans="2:10" x14ac:dyDescent="0.25">
      <c r="B17" s="44"/>
      <c r="C17" s="46">
        <v>638</v>
      </c>
      <c r="D17" s="47" t="s">
        <v>108</v>
      </c>
      <c r="E17" s="37">
        <v>21856</v>
      </c>
      <c r="F17" s="45"/>
      <c r="G17" s="45"/>
      <c r="H17" s="37">
        <v>0</v>
      </c>
      <c r="I17" s="89">
        <f t="shared" si="2"/>
        <v>0</v>
      </c>
      <c r="J17" s="90"/>
    </row>
    <row r="18" spans="2:10" x14ac:dyDescent="0.25">
      <c r="B18" s="44"/>
      <c r="C18" s="46">
        <v>6381</v>
      </c>
      <c r="D18" s="47" t="s">
        <v>109</v>
      </c>
      <c r="E18" s="38">
        <v>21856</v>
      </c>
      <c r="F18" s="45"/>
      <c r="G18" s="45"/>
      <c r="H18" s="38">
        <v>0</v>
      </c>
      <c r="I18" s="89">
        <f t="shared" si="2"/>
        <v>0</v>
      </c>
      <c r="J18" s="90"/>
    </row>
    <row r="19" spans="2:10" s="27" customFormat="1" x14ac:dyDescent="0.25">
      <c r="B19" s="48"/>
      <c r="C19" s="46">
        <v>639</v>
      </c>
      <c r="D19" s="47" t="s">
        <v>110</v>
      </c>
      <c r="E19" s="37">
        <v>7798.53</v>
      </c>
      <c r="F19" s="36"/>
      <c r="G19" s="36"/>
      <c r="H19" s="37">
        <f>+H20+H21</f>
        <v>5977.21</v>
      </c>
      <c r="I19" s="89">
        <f t="shared" si="2"/>
        <v>76.645342134992106</v>
      </c>
      <c r="J19" s="90"/>
    </row>
    <row r="20" spans="2:10" ht="31.5" x14ac:dyDescent="0.25">
      <c r="B20" s="44"/>
      <c r="C20" s="44">
        <v>6391</v>
      </c>
      <c r="D20" s="49" t="s">
        <v>111</v>
      </c>
      <c r="E20" s="38">
        <v>1169.77</v>
      </c>
      <c r="F20" s="45"/>
      <c r="G20" s="45"/>
      <c r="H20" s="38">
        <v>896.57</v>
      </c>
      <c r="I20" s="89">
        <f t="shared" si="2"/>
        <v>76.644981492088192</v>
      </c>
      <c r="J20" s="90"/>
    </row>
    <row r="21" spans="2:10" ht="31.5" x14ac:dyDescent="0.25">
      <c r="B21" s="44"/>
      <c r="C21" s="44">
        <v>6393</v>
      </c>
      <c r="D21" s="49" t="s">
        <v>28</v>
      </c>
      <c r="E21" s="38">
        <v>6628.76</v>
      </c>
      <c r="F21" s="45"/>
      <c r="G21" s="45"/>
      <c r="H21" s="38">
        <v>5080.6400000000003</v>
      </c>
      <c r="I21" s="89">
        <f t="shared" si="2"/>
        <v>76.645405777249437</v>
      </c>
      <c r="J21" s="90"/>
    </row>
    <row r="22" spans="2:10" x14ac:dyDescent="0.25">
      <c r="B22" s="44"/>
      <c r="C22" s="50">
        <v>64</v>
      </c>
      <c r="D22" s="51" t="s">
        <v>29</v>
      </c>
      <c r="E22" s="42">
        <v>10.98</v>
      </c>
      <c r="F22" s="96">
        <v>0</v>
      </c>
      <c r="G22" s="96">
        <v>0</v>
      </c>
      <c r="H22" s="42">
        <v>11.31</v>
      </c>
      <c r="I22" s="42">
        <f t="shared" si="0"/>
        <v>103.00546448087431</v>
      </c>
      <c r="J22" s="42" t="s">
        <v>102</v>
      </c>
    </row>
    <row r="23" spans="2:10" x14ac:dyDescent="0.25">
      <c r="B23" s="44"/>
      <c r="C23" s="44">
        <v>641</v>
      </c>
      <c r="D23" s="49" t="s">
        <v>112</v>
      </c>
      <c r="E23" s="38">
        <v>10.98</v>
      </c>
      <c r="F23" s="45"/>
      <c r="G23" s="45"/>
      <c r="H23" s="38">
        <v>11.31</v>
      </c>
      <c r="I23" s="90">
        <f t="shared" si="0"/>
        <v>103.00546448087431</v>
      </c>
      <c r="J23" s="90"/>
    </row>
    <row r="24" spans="2:10" x14ac:dyDescent="0.25">
      <c r="B24" s="44"/>
      <c r="C24" s="44">
        <v>6413</v>
      </c>
      <c r="D24" s="49" t="s">
        <v>113</v>
      </c>
      <c r="E24" s="38">
        <v>10.98</v>
      </c>
      <c r="F24" s="45"/>
      <c r="G24" s="45"/>
      <c r="H24" s="38">
        <v>11.31</v>
      </c>
      <c r="I24" s="90">
        <f t="shared" si="0"/>
        <v>103.00546448087431</v>
      </c>
      <c r="J24" s="90"/>
    </row>
    <row r="25" spans="2:10" ht="31.5" x14ac:dyDescent="0.25">
      <c r="B25" s="44"/>
      <c r="C25" s="50">
        <v>65</v>
      </c>
      <c r="D25" s="51" t="s">
        <v>114</v>
      </c>
      <c r="E25" s="42">
        <v>4255</v>
      </c>
      <c r="F25" s="41">
        <v>20000</v>
      </c>
      <c r="G25" s="41">
        <v>15000</v>
      </c>
      <c r="H25" s="42">
        <v>264.72000000000003</v>
      </c>
      <c r="I25" s="42">
        <f t="shared" si="0"/>
        <v>6.2213866039953007</v>
      </c>
      <c r="J25" s="42">
        <f t="shared" si="1"/>
        <v>1.7648000000000001</v>
      </c>
    </row>
    <row r="26" spans="2:10" x14ac:dyDescent="0.25">
      <c r="B26" s="44"/>
      <c r="C26" s="44">
        <v>652</v>
      </c>
      <c r="D26" s="49" t="s">
        <v>30</v>
      </c>
      <c r="E26" s="38">
        <v>4255</v>
      </c>
      <c r="F26" s="45"/>
      <c r="G26" s="45"/>
      <c r="H26" s="38">
        <v>264.72000000000003</v>
      </c>
      <c r="I26" s="90"/>
      <c r="J26" s="90"/>
    </row>
    <row r="27" spans="2:10" ht="12.75" customHeight="1" x14ac:dyDescent="0.25">
      <c r="B27" s="44"/>
      <c r="C27" s="44">
        <v>6526</v>
      </c>
      <c r="D27" s="49" t="s">
        <v>115</v>
      </c>
      <c r="E27" s="38">
        <v>4255</v>
      </c>
      <c r="F27" s="45"/>
      <c r="G27" s="45"/>
      <c r="H27" s="38">
        <v>264.72000000000003</v>
      </c>
      <c r="I27" s="90"/>
      <c r="J27" s="90"/>
    </row>
    <row r="28" spans="2:10" x14ac:dyDescent="0.25">
      <c r="B28" s="44"/>
      <c r="C28" s="50">
        <v>66</v>
      </c>
      <c r="D28" s="51" t="s">
        <v>116</v>
      </c>
      <c r="E28" s="42">
        <v>5120</v>
      </c>
      <c r="F28" s="94">
        <v>10500</v>
      </c>
      <c r="G28" s="94">
        <v>10500</v>
      </c>
      <c r="H28" s="42">
        <v>3737.5</v>
      </c>
      <c r="I28" s="42">
        <f t="shared" si="0"/>
        <v>72.998046875</v>
      </c>
      <c r="J28" s="42">
        <f t="shared" si="1"/>
        <v>35.595238095238095</v>
      </c>
    </row>
    <row r="29" spans="2:10" ht="31.5" x14ac:dyDescent="0.25">
      <c r="B29" s="44"/>
      <c r="C29" s="48">
        <v>661</v>
      </c>
      <c r="D29" s="93" t="s">
        <v>135</v>
      </c>
      <c r="E29" s="38">
        <v>700</v>
      </c>
      <c r="F29" s="95"/>
      <c r="G29" s="95"/>
      <c r="H29" s="38">
        <v>3737.5</v>
      </c>
      <c r="I29" s="90"/>
      <c r="J29" s="90"/>
    </row>
    <row r="30" spans="2:10" x14ac:dyDescent="0.25">
      <c r="B30" s="44"/>
      <c r="C30" s="44">
        <v>6615</v>
      </c>
      <c r="D30" s="49" t="s">
        <v>136</v>
      </c>
      <c r="E30" s="38">
        <v>700</v>
      </c>
      <c r="F30" s="95"/>
      <c r="G30" s="95"/>
      <c r="H30" s="38">
        <v>0</v>
      </c>
      <c r="I30" s="90"/>
      <c r="J30" s="90"/>
    </row>
    <row r="31" spans="2:10" ht="31.5" x14ac:dyDescent="0.25">
      <c r="B31" s="44"/>
      <c r="C31" s="44">
        <v>663</v>
      </c>
      <c r="D31" s="49" t="s">
        <v>117</v>
      </c>
      <c r="E31" s="38">
        <v>4420</v>
      </c>
      <c r="F31" s="45"/>
      <c r="G31" s="45"/>
      <c r="H31" s="38">
        <v>3737.5</v>
      </c>
      <c r="I31" s="90"/>
      <c r="J31" s="90"/>
    </row>
    <row r="32" spans="2:10" ht="31.5" x14ac:dyDescent="0.25">
      <c r="B32" s="44"/>
      <c r="C32" s="44">
        <v>6631</v>
      </c>
      <c r="D32" s="49" t="s">
        <v>118</v>
      </c>
      <c r="E32" s="38">
        <v>4420</v>
      </c>
      <c r="F32" s="45"/>
      <c r="G32" s="45"/>
      <c r="H32" s="38">
        <v>3737.5</v>
      </c>
      <c r="I32" s="90"/>
      <c r="J32" s="90"/>
    </row>
    <row r="33" spans="2:10" ht="31.5" x14ac:dyDescent="0.25">
      <c r="B33" s="44"/>
      <c r="C33" s="50">
        <v>67</v>
      </c>
      <c r="D33" s="51" t="s">
        <v>119</v>
      </c>
      <c r="E33" s="42">
        <v>100539.16</v>
      </c>
      <c r="F33" s="52">
        <v>193175.37</v>
      </c>
      <c r="G33" s="52">
        <f>60427.53+163933.15+1317.18+7464.01+5033.95</f>
        <v>238175.82</v>
      </c>
      <c r="H33" s="42">
        <v>100135.51</v>
      </c>
      <c r="I33" s="42">
        <f t="shared" si="0"/>
        <v>99.59851464842157</v>
      </c>
      <c r="J33" s="42">
        <f t="shared" si="1"/>
        <v>42.042685105482157</v>
      </c>
    </row>
    <row r="34" spans="2:10" x14ac:dyDescent="0.25">
      <c r="B34" s="44"/>
      <c r="C34" s="44">
        <v>671</v>
      </c>
      <c r="D34" s="49" t="s">
        <v>120</v>
      </c>
      <c r="E34" s="89">
        <v>100539.16</v>
      </c>
      <c r="F34" s="45"/>
      <c r="G34" s="45"/>
      <c r="H34" s="89">
        <v>100135.51</v>
      </c>
      <c r="I34" s="38"/>
      <c r="J34" s="38"/>
    </row>
    <row r="35" spans="2:10" ht="31.5" x14ac:dyDescent="0.25">
      <c r="B35" s="44"/>
      <c r="C35" s="44">
        <v>6711</v>
      </c>
      <c r="D35" s="49" t="s">
        <v>121</v>
      </c>
      <c r="E35" s="89">
        <v>100539.16</v>
      </c>
      <c r="F35" s="45"/>
      <c r="G35" s="45"/>
      <c r="H35" s="89">
        <v>100135.51</v>
      </c>
      <c r="I35" s="38"/>
      <c r="J35" s="38"/>
    </row>
    <row r="36" spans="2:10" x14ac:dyDescent="0.25">
      <c r="B36" s="296"/>
      <c r="C36" s="50">
        <v>9</v>
      </c>
      <c r="D36" s="50" t="s">
        <v>372</v>
      </c>
      <c r="E36" s="301">
        <v>29261</v>
      </c>
      <c r="F36" s="301" t="s">
        <v>102</v>
      </c>
      <c r="G36" s="301">
        <v>54581</v>
      </c>
      <c r="H36" s="301">
        <v>14669.97</v>
      </c>
      <c r="I36" s="301">
        <f t="shared" ref="I36:J36" si="3">H36/E36*100</f>
        <v>50.134889443286276</v>
      </c>
      <c r="J36" s="299" t="s">
        <v>102</v>
      </c>
    </row>
    <row r="37" spans="2:10" x14ac:dyDescent="0.25">
      <c r="B37" s="296"/>
      <c r="C37" s="44">
        <v>92</v>
      </c>
      <c r="D37" s="297" t="s">
        <v>373</v>
      </c>
      <c r="E37" s="89">
        <v>29261</v>
      </c>
      <c r="F37" s="45"/>
      <c r="G37" s="45">
        <v>54581</v>
      </c>
      <c r="H37" s="302">
        <v>14669.97</v>
      </c>
      <c r="I37" s="38"/>
      <c r="J37" s="38"/>
    </row>
    <row r="38" spans="2:10" x14ac:dyDescent="0.25">
      <c r="B38" s="53"/>
      <c r="C38" s="298">
        <v>922</v>
      </c>
      <c r="D38" s="55" t="s">
        <v>374</v>
      </c>
      <c r="E38" s="38">
        <v>29261</v>
      </c>
      <c r="F38" s="38"/>
      <c r="G38" s="38"/>
      <c r="H38" s="302">
        <v>14669.97</v>
      </c>
      <c r="I38" s="56"/>
      <c r="J38" s="56"/>
    </row>
    <row r="39" spans="2:10" x14ac:dyDescent="0.25">
      <c r="B39" s="53"/>
      <c r="C39" s="298">
        <v>9221</v>
      </c>
      <c r="D39" s="55" t="s">
        <v>375</v>
      </c>
      <c r="E39" s="38">
        <v>29261</v>
      </c>
      <c r="F39" s="38"/>
      <c r="G39" s="38"/>
      <c r="H39" s="302">
        <v>14669.97</v>
      </c>
      <c r="I39" s="56"/>
      <c r="J39" s="56"/>
    </row>
    <row r="40" spans="2:10" x14ac:dyDescent="0.25">
      <c r="B40" s="53"/>
      <c r="C40" s="54"/>
      <c r="D40" s="55"/>
      <c r="E40" s="38"/>
      <c r="F40" s="56"/>
      <c r="G40" s="56"/>
      <c r="H40" s="300"/>
      <c r="I40" s="56"/>
      <c r="J40" s="56"/>
    </row>
    <row r="41" spans="2:10" x14ac:dyDescent="0.25">
      <c r="B41" s="53"/>
      <c r="C41" s="54"/>
      <c r="D41" s="55"/>
      <c r="E41" s="38"/>
      <c r="F41" s="56"/>
      <c r="G41" s="56"/>
      <c r="H41" s="56"/>
      <c r="I41" s="56"/>
      <c r="J41" s="56"/>
    </row>
    <row r="42" spans="2:10" ht="24.75" customHeight="1" x14ac:dyDescent="0.25">
      <c r="B42" s="265" t="s">
        <v>3</v>
      </c>
      <c r="C42" s="266"/>
      <c r="D42" s="267"/>
      <c r="E42" s="111" t="s">
        <v>101</v>
      </c>
      <c r="F42" s="111" t="s">
        <v>182</v>
      </c>
      <c r="G42" s="111" t="s">
        <v>178</v>
      </c>
      <c r="H42" s="111" t="s">
        <v>179</v>
      </c>
      <c r="I42" s="111" t="s">
        <v>5</v>
      </c>
      <c r="J42" s="111" t="s">
        <v>21</v>
      </c>
    </row>
    <row r="43" spans="2:10" x14ac:dyDescent="0.25">
      <c r="B43" s="265">
        <v>1</v>
      </c>
      <c r="C43" s="266"/>
      <c r="D43" s="267"/>
      <c r="E43" s="88">
        <v>2</v>
      </c>
      <c r="F43" s="17">
        <v>3</v>
      </c>
      <c r="G43" s="17">
        <v>4</v>
      </c>
      <c r="H43" s="17">
        <v>5</v>
      </c>
      <c r="I43" s="17" t="s">
        <v>12</v>
      </c>
      <c r="J43" s="17" t="s">
        <v>13</v>
      </c>
    </row>
    <row r="44" spans="2:10" x14ac:dyDescent="0.25">
      <c r="B44" s="57"/>
      <c r="C44" s="58"/>
      <c r="D44" s="59" t="s">
        <v>20</v>
      </c>
      <c r="E44" s="60">
        <f>1278397.51+E96</f>
        <v>1281777.05</v>
      </c>
      <c r="F44" s="60">
        <f>+F46+F53+F86+F93+F96</f>
        <v>2453196.87</v>
      </c>
      <c r="G44" s="60">
        <v>2593773.33</v>
      </c>
      <c r="H44" s="60">
        <f>+H45+H96</f>
        <v>1195203.1400000001</v>
      </c>
      <c r="I44" s="60">
        <f>H44/E44*100</f>
        <v>93.245790287788353</v>
      </c>
      <c r="J44" s="60">
        <f>H44/G44*100</f>
        <v>46.079706587159649</v>
      </c>
    </row>
    <row r="45" spans="2:10" x14ac:dyDescent="0.25">
      <c r="B45" s="35"/>
      <c r="C45" s="61">
        <v>3</v>
      </c>
      <c r="D45" s="39" t="s">
        <v>56</v>
      </c>
      <c r="E45" s="40">
        <v>1278397.51</v>
      </c>
      <c r="F45" s="31">
        <v>2453196.87</v>
      </c>
      <c r="G45" s="31">
        <v>2593773.33</v>
      </c>
      <c r="H45" s="42">
        <v>1191529.07</v>
      </c>
      <c r="I45" s="43">
        <f t="shared" ref="I45:I103" si="4">H45/E45*100</f>
        <v>93.204896026432351</v>
      </c>
      <c r="J45" s="43"/>
    </row>
    <row r="46" spans="2:10" x14ac:dyDescent="0.25">
      <c r="B46" s="35">
        <v>3</v>
      </c>
      <c r="C46" s="61">
        <v>31</v>
      </c>
      <c r="D46" s="39" t="s">
        <v>66</v>
      </c>
      <c r="E46" s="43">
        <v>1172014.1299999999</v>
      </c>
      <c r="F46" s="40">
        <f>11270.09+13936.8+729.96+4811.08+1258.87+7133.56+2160000</f>
        <v>2199140.36</v>
      </c>
      <c r="G46" s="40">
        <v>2275701.64</v>
      </c>
      <c r="H46" s="43">
        <f>+H47+H51+H49</f>
        <v>1098018.6100000001</v>
      </c>
      <c r="I46" s="43">
        <f t="shared" si="4"/>
        <v>93.686465196456311</v>
      </c>
      <c r="J46" s="43">
        <f t="shared" ref="J46:J96" si="5">H46/G46*100</f>
        <v>48.249673450162831</v>
      </c>
    </row>
    <row r="47" spans="2:10" x14ac:dyDescent="0.25">
      <c r="B47" s="35"/>
      <c r="C47" s="62">
        <v>311</v>
      </c>
      <c r="D47" s="35" t="s">
        <v>122</v>
      </c>
      <c r="E47" s="36">
        <v>1172014.1299999999</v>
      </c>
      <c r="F47" s="45"/>
      <c r="G47" s="36"/>
      <c r="H47" s="45">
        <v>915026.09</v>
      </c>
      <c r="I47" s="63">
        <f t="shared" si="4"/>
        <v>78.072957192077538</v>
      </c>
      <c r="J47" s="63"/>
    </row>
    <row r="48" spans="2:10" x14ac:dyDescent="0.25">
      <c r="B48" s="44"/>
      <c r="C48" s="64">
        <v>3111</v>
      </c>
      <c r="D48" s="44" t="s">
        <v>67</v>
      </c>
      <c r="E48" s="38">
        <v>1172014.1299999999</v>
      </c>
      <c r="F48" s="45"/>
      <c r="G48" s="38"/>
      <c r="H48" s="45">
        <v>915026.09</v>
      </c>
      <c r="I48" s="106">
        <f t="shared" si="4"/>
        <v>78.072957192077538</v>
      </c>
      <c r="J48" s="63"/>
    </row>
    <row r="49" spans="2:10" x14ac:dyDescent="0.25">
      <c r="B49" s="44"/>
      <c r="C49" s="64">
        <v>312</v>
      </c>
      <c r="D49" s="44" t="s">
        <v>123</v>
      </c>
      <c r="E49" s="38">
        <v>32250.78</v>
      </c>
      <c r="F49" s="45"/>
      <c r="G49" s="38"/>
      <c r="H49" s="38">
        <v>31993.84</v>
      </c>
      <c r="I49" s="106">
        <f t="shared" si="4"/>
        <v>99.203306090581378</v>
      </c>
      <c r="J49" s="63"/>
    </row>
    <row r="50" spans="2:10" x14ac:dyDescent="0.25">
      <c r="B50" s="44"/>
      <c r="C50" s="65" t="s">
        <v>34</v>
      </c>
      <c r="D50" s="44" t="s">
        <v>123</v>
      </c>
      <c r="E50" s="38">
        <v>32250.78</v>
      </c>
      <c r="F50" s="45"/>
      <c r="G50" s="38"/>
      <c r="H50" s="38">
        <v>31993.84</v>
      </c>
      <c r="I50" s="106">
        <f t="shared" si="4"/>
        <v>99.203306090581378</v>
      </c>
      <c r="J50" s="63"/>
    </row>
    <row r="51" spans="2:10" x14ac:dyDescent="0.25">
      <c r="B51" s="44"/>
      <c r="C51" s="66">
        <v>313</v>
      </c>
      <c r="D51" s="48" t="s">
        <v>69</v>
      </c>
      <c r="E51" s="37">
        <v>161558.57999999999</v>
      </c>
      <c r="F51" s="45"/>
      <c r="G51" s="37"/>
      <c r="H51" s="37">
        <v>150998.68</v>
      </c>
      <c r="I51" s="63">
        <f t="shared" si="4"/>
        <v>93.463733092974692</v>
      </c>
      <c r="J51" s="63"/>
    </row>
    <row r="52" spans="2:10" x14ac:dyDescent="0.25">
      <c r="B52" s="44"/>
      <c r="C52" s="64">
        <v>3132</v>
      </c>
      <c r="D52" s="49" t="s">
        <v>70</v>
      </c>
      <c r="E52" s="38">
        <v>161558.57999999999</v>
      </c>
      <c r="F52" s="45"/>
      <c r="G52" s="38"/>
      <c r="H52" s="38">
        <v>150998.68</v>
      </c>
      <c r="I52" s="106">
        <f t="shared" si="4"/>
        <v>93.463733092974692</v>
      </c>
      <c r="J52" s="63"/>
    </row>
    <row r="53" spans="2:10" x14ac:dyDescent="0.25">
      <c r="B53" s="44"/>
      <c r="C53" s="67">
        <v>32</v>
      </c>
      <c r="D53" s="68" t="s">
        <v>57</v>
      </c>
      <c r="E53" s="42">
        <v>104722.03</v>
      </c>
      <c r="F53" s="40">
        <f>1430+522.07+222.87+58.31+330.45+50000+3840+4500+3000+150000+20000+9380+7500</f>
        <v>250783.7</v>
      </c>
      <c r="G53" s="40">
        <f>303066.97-1258.87+58.31</f>
        <v>301866.40999999997</v>
      </c>
      <c r="H53" s="42">
        <v>91688.27</v>
      </c>
      <c r="I53" s="31">
        <f t="shared" si="4"/>
        <v>87.553946385493106</v>
      </c>
      <c r="J53" s="31">
        <f t="shared" si="5"/>
        <v>30.373790180894922</v>
      </c>
    </row>
    <row r="54" spans="2:10" x14ac:dyDescent="0.25">
      <c r="B54" s="69"/>
      <c r="C54" s="70">
        <v>321</v>
      </c>
      <c r="D54" s="71" t="s">
        <v>62</v>
      </c>
      <c r="E54" s="37">
        <v>38659.730000000003</v>
      </c>
      <c r="F54" s="45"/>
      <c r="G54" s="37"/>
      <c r="H54" s="37">
        <v>35169.22</v>
      </c>
      <c r="I54" s="106">
        <f t="shared" si="4"/>
        <v>90.971199229792859</v>
      </c>
      <c r="J54" s="63"/>
    </row>
    <row r="55" spans="2:10" x14ac:dyDescent="0.25">
      <c r="B55" s="47"/>
      <c r="C55" s="72" t="s">
        <v>35</v>
      </c>
      <c r="D55" s="73" t="s">
        <v>63</v>
      </c>
      <c r="E55" s="45">
        <v>16521.11</v>
      </c>
      <c r="F55" s="45"/>
      <c r="G55" s="45"/>
      <c r="H55" s="45">
        <v>5300.92</v>
      </c>
      <c r="I55" s="106">
        <f t="shared" si="4"/>
        <v>32.08573758058629</v>
      </c>
      <c r="J55" s="63"/>
    </row>
    <row r="56" spans="2:10" x14ac:dyDescent="0.25">
      <c r="B56" s="47"/>
      <c r="C56" s="64" t="s">
        <v>36</v>
      </c>
      <c r="D56" s="44" t="s">
        <v>71</v>
      </c>
      <c r="E56" s="45">
        <v>20708.12</v>
      </c>
      <c r="F56" s="45"/>
      <c r="G56" s="105"/>
      <c r="H56" s="45">
        <v>24107.1</v>
      </c>
      <c r="I56" s="106">
        <f t="shared" si="4"/>
        <v>116.41375460447398</v>
      </c>
      <c r="J56" s="63"/>
    </row>
    <row r="57" spans="2:10" ht="17.25" x14ac:dyDescent="0.25">
      <c r="B57" s="47"/>
      <c r="C57" s="64">
        <v>3213</v>
      </c>
      <c r="D57" s="44" t="s">
        <v>124</v>
      </c>
      <c r="E57" s="45">
        <v>1150</v>
      </c>
      <c r="F57" s="98"/>
      <c r="G57" s="105"/>
      <c r="H57" s="45">
        <v>5443.7</v>
      </c>
      <c r="I57" s="106">
        <f t="shared" si="4"/>
        <v>473.36521739130433</v>
      </c>
      <c r="J57" s="63"/>
    </row>
    <row r="58" spans="2:10" ht="17.25" x14ac:dyDescent="0.25">
      <c r="B58" s="74"/>
      <c r="C58" s="75">
        <v>3214</v>
      </c>
      <c r="D58" s="74" t="s">
        <v>125</v>
      </c>
      <c r="E58" s="45">
        <v>280.5</v>
      </c>
      <c r="F58" s="103"/>
      <c r="G58" s="105"/>
      <c r="H58" s="45">
        <v>317.5</v>
      </c>
      <c r="I58" s="106">
        <f t="shared" si="4"/>
        <v>113.19073083778966</v>
      </c>
      <c r="J58" s="63"/>
    </row>
    <row r="59" spans="2:10" ht="17.25" x14ac:dyDescent="0.25">
      <c r="B59" s="74"/>
      <c r="C59" s="76">
        <v>322</v>
      </c>
      <c r="D59" s="77" t="s">
        <v>72</v>
      </c>
      <c r="E59" s="37">
        <v>16848.71</v>
      </c>
      <c r="F59" s="98"/>
      <c r="G59" s="102"/>
      <c r="H59" s="37">
        <v>22594.53</v>
      </c>
      <c r="I59" s="106">
        <f t="shared" si="4"/>
        <v>134.10243276784988</v>
      </c>
      <c r="J59" s="63"/>
    </row>
    <row r="60" spans="2:10" ht="17.25" x14ac:dyDescent="0.25">
      <c r="B60" s="74"/>
      <c r="C60" s="75" t="s">
        <v>37</v>
      </c>
      <c r="D60" s="74" t="s">
        <v>73</v>
      </c>
      <c r="E60" s="38">
        <v>9073.76</v>
      </c>
      <c r="F60" s="98"/>
      <c r="G60" s="99"/>
      <c r="H60" s="38">
        <v>12236.9</v>
      </c>
      <c r="I60" s="106">
        <f t="shared" si="4"/>
        <v>134.86030047080811</v>
      </c>
      <c r="J60" s="63"/>
    </row>
    <row r="61" spans="2:10" x14ac:dyDescent="0.25">
      <c r="B61" s="74"/>
      <c r="C61" s="75">
        <v>3222</v>
      </c>
      <c r="D61" s="74" t="s">
        <v>95</v>
      </c>
      <c r="E61" s="38">
        <v>0</v>
      </c>
      <c r="F61" s="38"/>
      <c r="G61" s="99"/>
      <c r="H61" s="38">
        <v>0</v>
      </c>
      <c r="I61" s="106" t="e">
        <f t="shared" si="4"/>
        <v>#DIV/0!</v>
      </c>
      <c r="J61" s="63"/>
    </row>
    <row r="62" spans="2:10" ht="17.25" x14ac:dyDescent="0.25">
      <c r="B62" s="74"/>
      <c r="C62" s="75" t="s">
        <v>38</v>
      </c>
      <c r="D62" s="74" t="s">
        <v>74</v>
      </c>
      <c r="E62" s="38">
        <v>4620.6400000000003</v>
      </c>
      <c r="F62" s="98"/>
      <c r="G62" s="99"/>
      <c r="H62" s="38">
        <v>5446.04</v>
      </c>
      <c r="I62" s="106">
        <f t="shared" si="4"/>
        <v>117.86332629246164</v>
      </c>
      <c r="J62" s="63"/>
    </row>
    <row r="63" spans="2:10" ht="17.25" x14ac:dyDescent="0.25">
      <c r="B63" s="74"/>
      <c r="C63" s="75" t="s">
        <v>39</v>
      </c>
      <c r="D63" s="74" t="s">
        <v>87</v>
      </c>
      <c r="E63" s="38">
        <v>2179.31</v>
      </c>
      <c r="F63" s="98"/>
      <c r="G63" s="99"/>
      <c r="H63" s="38">
        <v>2860.29</v>
      </c>
      <c r="I63" s="106">
        <f t="shared" si="4"/>
        <v>131.24750494422545</v>
      </c>
      <c r="J63" s="63"/>
    </row>
    <row r="64" spans="2:10" ht="17.25" x14ac:dyDescent="0.25">
      <c r="B64" s="74"/>
      <c r="C64" s="75">
        <v>3225</v>
      </c>
      <c r="D64" s="74" t="s">
        <v>88</v>
      </c>
      <c r="E64" s="38">
        <v>975</v>
      </c>
      <c r="F64" s="103"/>
      <c r="G64" s="99"/>
      <c r="H64" s="38">
        <v>1827.05</v>
      </c>
      <c r="I64" s="106">
        <f t="shared" si="4"/>
        <v>187.38974358974357</v>
      </c>
      <c r="J64" s="63"/>
    </row>
    <row r="65" spans="2:10" ht="17.25" x14ac:dyDescent="0.25">
      <c r="B65" s="74"/>
      <c r="C65" s="75">
        <v>3227</v>
      </c>
      <c r="D65" s="74" t="s">
        <v>126</v>
      </c>
      <c r="E65" s="38">
        <v>0</v>
      </c>
      <c r="F65" s="103"/>
      <c r="G65" s="99"/>
      <c r="H65" s="38">
        <v>224.25</v>
      </c>
      <c r="I65" s="106" t="e">
        <f t="shared" si="4"/>
        <v>#DIV/0!</v>
      </c>
      <c r="J65" s="63"/>
    </row>
    <row r="66" spans="2:10" ht="17.25" x14ac:dyDescent="0.25">
      <c r="B66" s="74"/>
      <c r="C66" s="76">
        <v>323</v>
      </c>
      <c r="D66" s="77" t="s">
        <v>58</v>
      </c>
      <c r="E66" s="38">
        <v>26120.720000000001</v>
      </c>
      <c r="F66" s="98"/>
      <c r="G66" s="99"/>
      <c r="H66" s="38">
        <v>21343.09</v>
      </c>
      <c r="I66" s="106">
        <f t="shared" si="4"/>
        <v>81.709424548787325</v>
      </c>
      <c r="J66" s="63"/>
    </row>
    <row r="67" spans="2:10" ht="17.25" x14ac:dyDescent="0.25">
      <c r="B67" s="74"/>
      <c r="C67" s="75" t="s">
        <v>40</v>
      </c>
      <c r="D67" s="74" t="s">
        <v>75</v>
      </c>
      <c r="E67" s="38">
        <v>2674.76</v>
      </c>
      <c r="F67" s="98"/>
      <c r="G67" s="99"/>
      <c r="H67" s="38">
        <v>2671.52</v>
      </c>
      <c r="I67" s="106">
        <f t="shared" si="4"/>
        <v>99.878867636722532</v>
      </c>
      <c r="J67" s="63"/>
    </row>
    <row r="68" spans="2:10" ht="17.25" x14ac:dyDescent="0.25">
      <c r="B68" s="74"/>
      <c r="C68" s="75" t="s">
        <v>41</v>
      </c>
      <c r="D68" s="74" t="s">
        <v>76</v>
      </c>
      <c r="E68" s="38">
        <v>5786.34</v>
      </c>
      <c r="F68" s="98"/>
      <c r="G68" s="99"/>
      <c r="H68" s="38">
        <v>2524.19</v>
      </c>
      <c r="I68" s="106">
        <f t="shared" si="4"/>
        <v>43.623257534123475</v>
      </c>
      <c r="J68" s="63"/>
    </row>
    <row r="69" spans="2:10" x14ac:dyDescent="0.25">
      <c r="B69" s="74"/>
      <c r="C69" s="75">
        <v>3233</v>
      </c>
      <c r="D69" s="78" t="s">
        <v>83</v>
      </c>
      <c r="E69" s="38"/>
      <c r="F69" s="38"/>
      <c r="G69" s="99"/>
      <c r="H69" s="38">
        <v>0</v>
      </c>
      <c r="I69" s="106"/>
      <c r="J69" s="63"/>
    </row>
    <row r="70" spans="2:10" ht="17.25" x14ac:dyDescent="0.25">
      <c r="B70" s="74"/>
      <c r="C70" s="75" t="s">
        <v>42</v>
      </c>
      <c r="D70" s="74" t="s">
        <v>77</v>
      </c>
      <c r="E70" s="38">
        <v>3109.01</v>
      </c>
      <c r="F70" s="98"/>
      <c r="G70" s="99"/>
      <c r="H70" s="38">
        <v>3646.12</v>
      </c>
      <c r="I70" s="106">
        <f t="shared" si="4"/>
        <v>117.27591741422509</v>
      </c>
      <c r="J70" s="63"/>
    </row>
    <row r="71" spans="2:10" ht="17.25" x14ac:dyDescent="0.25">
      <c r="B71" s="74"/>
      <c r="C71" s="75">
        <v>3235</v>
      </c>
      <c r="D71" s="74" t="s">
        <v>78</v>
      </c>
      <c r="E71" s="38">
        <v>6768.9</v>
      </c>
      <c r="F71" s="98"/>
      <c r="G71" s="99"/>
      <c r="H71" s="38">
        <v>6768.9</v>
      </c>
      <c r="I71" s="106">
        <f t="shared" si="4"/>
        <v>100</v>
      </c>
      <c r="J71" s="63"/>
    </row>
    <row r="72" spans="2:10" ht="17.25" x14ac:dyDescent="0.25">
      <c r="B72" s="74"/>
      <c r="C72" s="75">
        <v>3236</v>
      </c>
      <c r="D72" s="74" t="s">
        <v>79</v>
      </c>
      <c r="E72" s="38">
        <v>1094.76</v>
      </c>
      <c r="F72" s="98"/>
      <c r="G72" s="99"/>
      <c r="H72" s="38">
        <v>959.94</v>
      </c>
      <c r="I72" s="106">
        <f t="shared" si="4"/>
        <v>87.684972048668214</v>
      </c>
      <c r="J72" s="63"/>
    </row>
    <row r="73" spans="2:10" ht="17.25" x14ac:dyDescent="0.25">
      <c r="B73" s="74"/>
      <c r="C73" s="75">
        <v>3237</v>
      </c>
      <c r="D73" s="74" t="s">
        <v>64</v>
      </c>
      <c r="E73" s="38">
        <v>835.66</v>
      </c>
      <c r="F73" s="103"/>
      <c r="G73" s="99"/>
      <c r="H73" s="38">
        <v>1333.79</v>
      </c>
      <c r="I73" s="106">
        <f t="shared" si="4"/>
        <v>159.60917119402629</v>
      </c>
      <c r="J73" s="63"/>
    </row>
    <row r="74" spans="2:10" ht="17.25" x14ac:dyDescent="0.25">
      <c r="B74" s="74"/>
      <c r="C74" s="75" t="s">
        <v>43</v>
      </c>
      <c r="D74" s="74" t="s">
        <v>59</v>
      </c>
      <c r="E74" s="38">
        <v>2308.64</v>
      </c>
      <c r="F74" s="98"/>
      <c r="G74" s="99"/>
      <c r="H74" s="38">
        <v>2887.97</v>
      </c>
      <c r="I74" s="106">
        <f t="shared" si="4"/>
        <v>125.09399473282971</v>
      </c>
      <c r="J74" s="63"/>
    </row>
    <row r="75" spans="2:10" ht="17.25" x14ac:dyDescent="0.25">
      <c r="B75" s="74"/>
      <c r="C75" s="75" t="s">
        <v>44</v>
      </c>
      <c r="D75" s="74" t="s">
        <v>80</v>
      </c>
      <c r="E75" s="38">
        <v>3542.65</v>
      </c>
      <c r="F75" s="98"/>
      <c r="G75" s="99"/>
      <c r="H75" s="38">
        <v>550.66</v>
      </c>
      <c r="I75" s="106">
        <f t="shared" si="4"/>
        <v>15.543731387520641</v>
      </c>
      <c r="J75" s="63"/>
    </row>
    <row r="76" spans="2:10" ht="17.25" x14ac:dyDescent="0.25">
      <c r="B76" s="74"/>
      <c r="C76" s="76">
        <v>324</v>
      </c>
      <c r="D76" s="77" t="s">
        <v>127</v>
      </c>
      <c r="E76" s="37">
        <v>2637.2</v>
      </c>
      <c r="F76" s="98"/>
      <c r="G76" s="102"/>
      <c r="H76" s="37">
        <v>4984</v>
      </c>
      <c r="I76" s="106">
        <f t="shared" si="4"/>
        <v>188.9883209464584</v>
      </c>
      <c r="J76" s="63"/>
    </row>
    <row r="77" spans="2:10" ht="17.25" x14ac:dyDescent="0.25">
      <c r="B77" s="74"/>
      <c r="C77" s="75">
        <v>32412</v>
      </c>
      <c r="D77" s="74" t="s">
        <v>127</v>
      </c>
      <c r="E77" s="38">
        <v>2637.2</v>
      </c>
      <c r="F77" s="98"/>
      <c r="G77" s="99"/>
      <c r="H77" s="38">
        <v>4984</v>
      </c>
      <c r="I77" s="106">
        <f t="shared" si="4"/>
        <v>188.9883209464584</v>
      </c>
      <c r="J77" s="63"/>
    </row>
    <row r="78" spans="2:10" ht="17.25" x14ac:dyDescent="0.25">
      <c r="B78" s="74"/>
      <c r="C78" s="76">
        <v>329</v>
      </c>
      <c r="D78" s="77" t="s">
        <v>65</v>
      </c>
      <c r="E78" s="37">
        <v>20455.669999999998</v>
      </c>
      <c r="F78" s="98"/>
      <c r="G78" s="102"/>
      <c r="H78" s="37">
        <v>7597.43</v>
      </c>
      <c r="I78" s="106">
        <f t="shared" si="4"/>
        <v>37.140949184260407</v>
      </c>
      <c r="J78" s="63"/>
    </row>
    <row r="79" spans="2:10" ht="17.25" x14ac:dyDescent="0.25">
      <c r="B79" s="74"/>
      <c r="C79" s="75">
        <v>3291</v>
      </c>
      <c r="D79" s="74" t="s">
        <v>128</v>
      </c>
      <c r="E79" s="38">
        <v>140</v>
      </c>
      <c r="F79" s="103"/>
      <c r="G79" s="99"/>
      <c r="H79" s="38">
        <v>210</v>
      </c>
      <c r="I79" s="106">
        <f t="shared" si="4"/>
        <v>150</v>
      </c>
      <c r="J79" s="63"/>
    </row>
    <row r="80" spans="2:10" ht="17.25" x14ac:dyDescent="0.25">
      <c r="B80" s="74"/>
      <c r="C80" s="75">
        <v>3292</v>
      </c>
      <c r="D80" s="74" t="s">
        <v>129</v>
      </c>
      <c r="E80" s="38">
        <v>0</v>
      </c>
      <c r="F80" s="98"/>
      <c r="G80" s="99"/>
      <c r="H80" s="38">
        <v>0</v>
      </c>
      <c r="I80" s="106" t="e">
        <f t="shared" si="4"/>
        <v>#DIV/0!</v>
      </c>
      <c r="J80" s="63"/>
    </row>
    <row r="81" spans="2:10" x14ac:dyDescent="0.25">
      <c r="B81" s="74"/>
      <c r="C81" s="75" t="s">
        <v>45</v>
      </c>
      <c r="D81" s="74" t="s">
        <v>81</v>
      </c>
      <c r="E81" s="38">
        <v>1519.47</v>
      </c>
      <c r="F81" s="38"/>
      <c r="G81" s="99"/>
      <c r="H81" s="38">
        <v>1348.01</v>
      </c>
      <c r="I81" s="106">
        <f t="shared" si="4"/>
        <v>88.715802220511094</v>
      </c>
      <c r="J81" s="63"/>
    </row>
    <row r="82" spans="2:10" ht="17.25" x14ac:dyDescent="0.25">
      <c r="B82" s="74"/>
      <c r="C82" s="75">
        <v>3294</v>
      </c>
      <c r="D82" s="74" t="s">
        <v>89</v>
      </c>
      <c r="E82" s="38">
        <v>190</v>
      </c>
      <c r="F82" s="104"/>
      <c r="G82" s="99"/>
      <c r="H82" s="38">
        <v>255</v>
      </c>
      <c r="I82" s="106">
        <f t="shared" si="4"/>
        <v>134.21052631578948</v>
      </c>
      <c r="J82" s="63"/>
    </row>
    <row r="83" spans="2:10" ht="17.25" x14ac:dyDescent="0.25">
      <c r="B83" s="74"/>
      <c r="C83" s="75">
        <v>3295</v>
      </c>
      <c r="D83" s="74" t="s">
        <v>82</v>
      </c>
      <c r="E83" s="38">
        <v>2713.66</v>
      </c>
      <c r="F83" s="98"/>
      <c r="G83" s="99"/>
      <c r="H83" s="38">
        <v>2730</v>
      </c>
      <c r="I83" s="106">
        <f t="shared" si="4"/>
        <v>100.60213880884119</v>
      </c>
      <c r="J83" s="63"/>
    </row>
    <row r="84" spans="2:10" x14ac:dyDescent="0.25">
      <c r="B84" s="74"/>
      <c r="C84" s="75">
        <v>3296</v>
      </c>
      <c r="D84" s="74" t="s">
        <v>130</v>
      </c>
      <c r="E84" s="38">
        <v>0</v>
      </c>
      <c r="F84" s="38"/>
      <c r="G84" s="99"/>
      <c r="H84" s="38">
        <v>0</v>
      </c>
      <c r="I84" s="106" t="e">
        <f t="shared" si="4"/>
        <v>#DIV/0!</v>
      </c>
      <c r="J84" s="63"/>
    </row>
    <row r="85" spans="2:10" ht="18" thickBot="1" x14ac:dyDescent="0.3">
      <c r="B85" s="74"/>
      <c r="C85" s="75">
        <v>3299</v>
      </c>
      <c r="D85" s="74" t="s">
        <v>65</v>
      </c>
      <c r="E85" s="38">
        <v>15796.08</v>
      </c>
      <c r="F85" s="91"/>
      <c r="G85" s="38"/>
      <c r="H85" s="38">
        <v>3054.42</v>
      </c>
      <c r="I85" s="106">
        <f t="shared" si="4"/>
        <v>19.336569579288028</v>
      </c>
      <c r="J85" s="63"/>
    </row>
    <row r="86" spans="2:10" x14ac:dyDescent="0.25">
      <c r="B86" s="74"/>
      <c r="C86" s="79">
        <v>34</v>
      </c>
      <c r="D86" s="80" t="s">
        <v>90</v>
      </c>
      <c r="E86" s="42">
        <v>524.95000000000005</v>
      </c>
      <c r="F86" s="100">
        <v>1471.31</v>
      </c>
      <c r="G86" s="42">
        <v>943.15</v>
      </c>
      <c r="H86" s="42">
        <v>415.55</v>
      </c>
      <c r="I86" s="42">
        <f t="shared" si="4"/>
        <v>79.159919992380225</v>
      </c>
      <c r="J86" s="42">
        <f t="shared" si="5"/>
        <v>44.059799607697613</v>
      </c>
    </row>
    <row r="87" spans="2:10" ht="17.25" x14ac:dyDescent="0.25">
      <c r="B87" s="74"/>
      <c r="C87" s="76">
        <v>343</v>
      </c>
      <c r="D87" s="77" t="s">
        <v>91</v>
      </c>
      <c r="E87" s="37">
        <v>524.95000000000005</v>
      </c>
      <c r="F87" s="103"/>
      <c r="G87" s="102"/>
      <c r="H87" s="37">
        <v>415.55</v>
      </c>
      <c r="I87" s="106">
        <f>H87/E87*100</f>
        <v>79.159919992380225</v>
      </c>
      <c r="J87" s="63"/>
    </row>
    <row r="88" spans="2:10" ht="17.25" x14ac:dyDescent="0.25">
      <c r="B88" s="74"/>
      <c r="C88" s="75" t="s">
        <v>46</v>
      </c>
      <c r="D88" s="74" t="s">
        <v>92</v>
      </c>
      <c r="E88" s="38">
        <v>524.19000000000005</v>
      </c>
      <c r="F88" s="103"/>
      <c r="G88" s="99"/>
      <c r="H88" s="38">
        <v>412.22</v>
      </c>
      <c r="I88" s="106">
        <f t="shared" si="4"/>
        <v>78.639424636105232</v>
      </c>
      <c r="J88" s="63"/>
    </row>
    <row r="89" spans="2:10" ht="17.25" x14ac:dyDescent="0.25">
      <c r="B89" s="74"/>
      <c r="C89" s="75">
        <v>3433</v>
      </c>
      <c r="D89" s="212" t="s">
        <v>281</v>
      </c>
      <c r="E89" s="38"/>
      <c r="F89" s="213"/>
      <c r="G89" s="99"/>
      <c r="H89" s="38">
        <v>0.2</v>
      </c>
      <c r="I89" s="106"/>
      <c r="J89" s="63"/>
    </row>
    <row r="90" spans="2:10" ht="18" thickBot="1" x14ac:dyDescent="0.3">
      <c r="B90" s="74"/>
      <c r="C90" s="75">
        <v>3434</v>
      </c>
      <c r="D90" s="78" t="s">
        <v>93</v>
      </c>
      <c r="E90" s="38">
        <v>0.76</v>
      </c>
      <c r="F90" s="92"/>
      <c r="G90" s="38"/>
      <c r="H90" s="38">
        <v>3</v>
      </c>
      <c r="I90" s="106">
        <f t="shared" si="4"/>
        <v>394.73684210526312</v>
      </c>
      <c r="J90" s="63"/>
    </row>
    <row r="91" spans="2:10" ht="35.25" customHeight="1" x14ac:dyDescent="0.25">
      <c r="B91" s="74"/>
      <c r="C91" s="214">
        <v>37</v>
      </c>
      <c r="D91" s="215" t="s">
        <v>267</v>
      </c>
      <c r="E91" s="42">
        <v>0</v>
      </c>
      <c r="F91" s="42">
        <v>0</v>
      </c>
      <c r="G91" s="42">
        <v>0</v>
      </c>
      <c r="H91" s="42">
        <v>200</v>
      </c>
      <c r="I91" s="42" t="e">
        <f t="shared" si="4"/>
        <v>#DIV/0!</v>
      </c>
      <c r="J91" s="42"/>
    </row>
    <row r="92" spans="2:10" ht="31.5" x14ac:dyDescent="0.25">
      <c r="B92" s="74"/>
      <c r="C92" s="218" t="s">
        <v>306</v>
      </c>
      <c r="D92" s="216" t="s">
        <v>267</v>
      </c>
      <c r="E92" s="90"/>
      <c r="F92" s="217"/>
      <c r="G92" s="90"/>
      <c r="H92" s="90">
        <v>200</v>
      </c>
      <c r="I92" s="90"/>
      <c r="J92" s="90"/>
    </row>
    <row r="93" spans="2:10" x14ac:dyDescent="0.25">
      <c r="B93" s="74"/>
      <c r="C93" s="107">
        <v>38</v>
      </c>
      <c r="D93" s="108" t="s">
        <v>131</v>
      </c>
      <c r="E93" s="42">
        <v>1136.4000000000001</v>
      </c>
      <c r="F93" s="100">
        <v>1138.5</v>
      </c>
      <c r="G93" s="42">
        <v>1206</v>
      </c>
      <c r="H93" s="42">
        <v>1206.6400000000001</v>
      </c>
      <c r="I93" s="42" t="s">
        <v>102</v>
      </c>
      <c r="J93" s="42">
        <f t="shared" si="5"/>
        <v>100.05306799336651</v>
      </c>
    </row>
    <row r="94" spans="2:10" ht="17.25" x14ac:dyDescent="0.25">
      <c r="B94" s="74"/>
      <c r="C94" s="75">
        <v>381</v>
      </c>
      <c r="D94" s="74" t="s">
        <v>94</v>
      </c>
      <c r="E94" s="38">
        <v>1136.4000000000001</v>
      </c>
      <c r="F94" s="98"/>
      <c r="G94" s="99"/>
      <c r="H94" s="38">
        <v>1206.6400000000001</v>
      </c>
      <c r="I94" s="63"/>
      <c r="J94" s="63"/>
    </row>
    <row r="95" spans="2:10" ht="17.25" x14ac:dyDescent="0.25">
      <c r="B95" s="74"/>
      <c r="C95" s="81">
        <v>3812</v>
      </c>
      <c r="D95" s="74" t="s">
        <v>132</v>
      </c>
      <c r="E95" s="38">
        <v>1136.4000000000001</v>
      </c>
      <c r="F95" s="98"/>
      <c r="G95" s="99"/>
      <c r="H95" s="38">
        <v>1206.5999999999999</v>
      </c>
      <c r="I95" s="63"/>
      <c r="J95" s="63"/>
    </row>
    <row r="96" spans="2:10" x14ac:dyDescent="0.25">
      <c r="B96" s="74"/>
      <c r="C96" s="79">
        <v>4</v>
      </c>
      <c r="D96" s="80" t="s">
        <v>60</v>
      </c>
      <c r="E96" s="42">
        <v>3379.54</v>
      </c>
      <c r="F96" s="101">
        <v>663</v>
      </c>
      <c r="G96" s="101">
        <v>14056.13</v>
      </c>
      <c r="H96" s="42">
        <v>3674.07</v>
      </c>
      <c r="I96" s="31">
        <f t="shared" si="4"/>
        <v>108.71509140297199</v>
      </c>
      <c r="J96" s="31">
        <f t="shared" si="5"/>
        <v>26.138560186907778</v>
      </c>
    </row>
    <row r="97" spans="2:10" x14ac:dyDescent="0.25">
      <c r="B97" s="74"/>
      <c r="C97" s="75">
        <v>42</v>
      </c>
      <c r="D97" s="74" t="s">
        <v>61</v>
      </c>
      <c r="E97" s="37">
        <v>3379.54</v>
      </c>
      <c r="F97" s="37">
        <v>663</v>
      </c>
      <c r="G97" s="37">
        <v>14056.13</v>
      </c>
      <c r="H97" s="37">
        <v>3674.07</v>
      </c>
      <c r="I97" s="106">
        <f t="shared" si="4"/>
        <v>108.71509140297199</v>
      </c>
      <c r="J97" s="63"/>
    </row>
    <row r="98" spans="2:10" ht="17.25" x14ac:dyDescent="0.25">
      <c r="B98" s="74"/>
      <c r="C98" s="76">
        <v>422</v>
      </c>
      <c r="D98" s="77" t="s">
        <v>84</v>
      </c>
      <c r="E98" s="37">
        <v>3379.54</v>
      </c>
      <c r="F98" s="98"/>
      <c r="G98" s="37"/>
      <c r="H98" s="37">
        <v>3674.07</v>
      </c>
      <c r="I98" s="106">
        <f t="shared" si="4"/>
        <v>108.71509140297199</v>
      </c>
      <c r="J98" s="63"/>
    </row>
    <row r="99" spans="2:10" ht="17.25" x14ac:dyDescent="0.25">
      <c r="B99" s="74"/>
      <c r="C99" s="82">
        <v>4221</v>
      </c>
      <c r="D99" s="83" t="s">
        <v>85</v>
      </c>
      <c r="E99" s="38">
        <v>3379.54</v>
      </c>
      <c r="F99" s="98"/>
      <c r="G99" s="38"/>
      <c r="H99" s="38">
        <v>2574.9499999999998</v>
      </c>
      <c r="I99" s="106"/>
      <c r="J99" s="63"/>
    </row>
    <row r="100" spans="2:10" x14ac:dyDescent="0.25">
      <c r="B100" s="74"/>
      <c r="C100" s="82">
        <v>4222</v>
      </c>
      <c r="D100" s="84" t="s">
        <v>86</v>
      </c>
      <c r="E100" s="38">
        <v>0</v>
      </c>
      <c r="F100" s="38"/>
      <c r="G100" s="38"/>
      <c r="H100" s="38">
        <v>1099.1199999999999</v>
      </c>
      <c r="I100" s="106"/>
      <c r="J100" s="63"/>
    </row>
    <row r="101" spans="2:10" x14ac:dyDescent="0.25">
      <c r="B101" s="74"/>
      <c r="C101" s="82">
        <v>4223</v>
      </c>
      <c r="D101" s="85" t="s">
        <v>97</v>
      </c>
      <c r="E101" s="38">
        <v>0</v>
      </c>
      <c r="F101" s="38"/>
      <c r="G101" s="38"/>
      <c r="H101" s="38">
        <v>0</v>
      </c>
      <c r="I101" s="106"/>
      <c r="J101" s="63"/>
    </row>
    <row r="102" spans="2:10" x14ac:dyDescent="0.25">
      <c r="B102" s="74"/>
      <c r="C102" s="82">
        <v>4226</v>
      </c>
      <c r="D102" s="85" t="s">
        <v>98</v>
      </c>
      <c r="E102" s="38">
        <v>0</v>
      </c>
      <c r="F102" s="56"/>
      <c r="G102" s="38"/>
      <c r="H102" s="38">
        <v>0</v>
      </c>
      <c r="I102" s="106"/>
      <c r="J102" s="63"/>
    </row>
    <row r="103" spans="2:10" x14ac:dyDescent="0.25">
      <c r="B103" s="74"/>
      <c r="C103" s="82">
        <v>4227</v>
      </c>
      <c r="D103" s="86" t="s">
        <v>96</v>
      </c>
      <c r="E103" s="38">
        <v>0</v>
      </c>
      <c r="F103" s="56"/>
      <c r="G103" s="38"/>
      <c r="H103" s="38">
        <v>0</v>
      </c>
      <c r="I103" s="106" t="e">
        <f t="shared" si="4"/>
        <v>#DIV/0!</v>
      </c>
      <c r="J103" s="63"/>
    </row>
    <row r="104" spans="2:10" x14ac:dyDescent="0.25">
      <c r="B104" s="74"/>
      <c r="C104" s="82">
        <v>424</v>
      </c>
      <c r="D104" s="85" t="s">
        <v>133</v>
      </c>
      <c r="E104" s="37">
        <v>0</v>
      </c>
      <c r="F104" s="56"/>
      <c r="G104" s="37"/>
      <c r="H104" s="37">
        <v>0</v>
      </c>
      <c r="I104" s="106"/>
      <c r="J104" s="63"/>
    </row>
    <row r="105" spans="2:10" x14ac:dyDescent="0.25">
      <c r="B105" s="74"/>
      <c r="C105" s="82">
        <v>4241</v>
      </c>
      <c r="D105" s="85" t="s">
        <v>134</v>
      </c>
      <c r="E105" s="38">
        <v>0</v>
      </c>
      <c r="F105" s="56"/>
      <c r="G105" s="38"/>
      <c r="H105" s="38">
        <v>0</v>
      </c>
      <c r="I105" s="63"/>
      <c r="J105" s="63"/>
    </row>
  </sheetData>
  <protectedRanges>
    <protectedRange algorithmName="SHA-512" hashValue="R8frfBQ/MhInQYm+jLEgMwgPwCkrGPIUaxyIFLRSCn/+fIsUU6bmJDax/r7gTh2PEAEvgODYwg0rRRjqSM/oww==" saltValue="tbZzHO5lCNHCDH5y3XGZag==" spinCount="100000" sqref="E47:E48 G47:H48" name="Range1_20"/>
    <protectedRange algorithmName="SHA-512" hashValue="R8frfBQ/MhInQYm+jLEgMwgPwCkrGPIUaxyIFLRSCn/+fIsUU6bmJDax/r7gTh2PEAEvgODYwg0rRRjqSM/oww==" saltValue="tbZzHO5lCNHCDH5y3XGZag==" spinCount="100000" sqref="G49:H50 E49:E50" name="Range1_21"/>
    <protectedRange algorithmName="SHA-512" hashValue="R8frfBQ/MhInQYm+jLEgMwgPwCkrGPIUaxyIFLRSCn/+fIsUU6bmJDax/r7gTh2PEAEvgODYwg0rRRjqSM/oww==" saltValue="tbZzHO5lCNHCDH5y3XGZag==" spinCount="100000" sqref="G55:H55 E55" name="Range1_27"/>
    <protectedRange algorithmName="SHA-512" hashValue="R8frfBQ/MhInQYm+jLEgMwgPwCkrGPIUaxyIFLRSCn/+fIsUU6bmJDax/r7gTh2PEAEvgODYwg0rRRjqSM/oww==" saltValue="tbZzHO5lCNHCDH5y3XGZag==" spinCount="100000" sqref="G56:H56 E56" name="Range1_30"/>
    <protectedRange algorithmName="SHA-512" hashValue="R8frfBQ/MhInQYm+jLEgMwgPwCkrGPIUaxyIFLRSCn/+fIsUU6bmJDax/r7gTh2PEAEvgODYwg0rRRjqSM/oww==" saltValue="tbZzHO5lCNHCDH5y3XGZag==" spinCount="100000" sqref="G58:H58 E58" name="Range1_33"/>
    <protectedRange algorithmName="SHA-512" hashValue="R8frfBQ/MhInQYm+jLEgMwgPwCkrGPIUaxyIFLRSCn/+fIsUU6bmJDax/r7gTh2PEAEvgODYwg0rRRjqSM/oww==" saltValue="tbZzHO5lCNHCDH5y3XGZag==" spinCount="100000" sqref="G60:H60 E60" name="Range1_36"/>
    <protectedRange algorithmName="SHA-512" hashValue="R8frfBQ/MhInQYm+jLEgMwgPwCkrGPIUaxyIFLRSCn/+fIsUU6bmJDax/r7gTh2PEAEvgODYwg0rRRjqSM/oww==" saltValue="tbZzHO5lCNHCDH5y3XGZag==" spinCount="100000" sqref="G62:H62 E62" name="Range1_38"/>
    <protectedRange algorithmName="SHA-512" hashValue="R8frfBQ/MhInQYm+jLEgMwgPwCkrGPIUaxyIFLRSCn/+fIsUU6bmJDax/r7gTh2PEAEvgODYwg0rRRjqSM/oww==" saltValue="tbZzHO5lCNHCDH5y3XGZag==" spinCount="100000" sqref="G63:H64 E63:E64" name="Range1_40"/>
    <protectedRange algorithmName="SHA-512" hashValue="R8frfBQ/MhInQYm+jLEgMwgPwCkrGPIUaxyIFLRSCn/+fIsUU6bmJDax/r7gTh2PEAEvgODYwg0rRRjqSM/oww==" saltValue="tbZzHO5lCNHCDH5y3XGZag==" spinCount="100000" sqref="G65:H65 E65" name="Range1_42"/>
    <protectedRange algorithmName="SHA-512" hashValue="R8frfBQ/MhInQYm+jLEgMwgPwCkrGPIUaxyIFLRSCn/+fIsUU6bmJDax/r7gTh2PEAEvgODYwg0rRRjqSM/oww==" saltValue="tbZzHO5lCNHCDH5y3XGZag==" spinCount="100000" sqref="G66:H66 E66" name="Range1_44"/>
    <protectedRange algorithmName="SHA-512" hashValue="R8frfBQ/MhInQYm+jLEgMwgPwCkrGPIUaxyIFLRSCn/+fIsUU6bmJDax/r7gTh2PEAEvgODYwg0rRRjqSM/oww==" saltValue="tbZzHO5lCNHCDH5y3XGZag==" spinCount="100000" sqref="G67:H67 E67" name="Range1_46"/>
    <protectedRange algorithmName="SHA-512" hashValue="R8frfBQ/MhInQYm+jLEgMwgPwCkrGPIUaxyIFLRSCn/+fIsUU6bmJDax/r7gTh2PEAEvgODYwg0rRRjqSM/oww==" saltValue="tbZzHO5lCNHCDH5y3XGZag==" spinCount="100000" sqref="G68:H68 E68" name="Range1_47"/>
    <protectedRange algorithmName="SHA-512" hashValue="R8frfBQ/MhInQYm+jLEgMwgPwCkrGPIUaxyIFLRSCn/+fIsUU6bmJDax/r7gTh2PEAEvgODYwg0rRRjqSM/oww==" saltValue="tbZzHO5lCNHCDH5y3XGZag==" spinCount="100000" sqref="D69" name="Range1_48"/>
    <protectedRange algorithmName="SHA-512" hashValue="R8frfBQ/MhInQYm+jLEgMwgPwCkrGPIUaxyIFLRSCn/+fIsUU6bmJDax/r7gTh2PEAEvgODYwg0rRRjqSM/oww==" saltValue="tbZzHO5lCNHCDH5y3XGZag==" spinCount="100000" sqref="G70:H70 E70" name="Range1_49"/>
    <protectedRange algorithmName="SHA-512" hashValue="R8frfBQ/MhInQYm+jLEgMwgPwCkrGPIUaxyIFLRSCn/+fIsUU6bmJDax/r7gTh2PEAEvgODYwg0rRRjqSM/oww==" saltValue="tbZzHO5lCNHCDH5y3XGZag==" spinCount="100000" sqref="G71:H71 E71" name="Range1_50"/>
    <protectedRange algorithmName="SHA-512" hashValue="R8frfBQ/MhInQYm+jLEgMwgPwCkrGPIUaxyIFLRSCn/+fIsUU6bmJDax/r7gTh2PEAEvgODYwg0rRRjqSM/oww==" saltValue="tbZzHO5lCNHCDH5y3XGZag==" spinCount="100000" sqref="G72:H72 E72" name="Range1_51"/>
    <protectedRange algorithmName="SHA-512" hashValue="R8frfBQ/MhInQYm+jLEgMwgPwCkrGPIUaxyIFLRSCn/+fIsUU6bmJDax/r7gTh2PEAEvgODYwg0rRRjqSM/oww==" saltValue="tbZzHO5lCNHCDH5y3XGZag==" spinCount="100000" sqref="G73:H73 E73" name="Range1_52"/>
    <protectedRange algorithmName="SHA-512" hashValue="R8frfBQ/MhInQYm+jLEgMwgPwCkrGPIUaxyIFLRSCn/+fIsUU6bmJDax/r7gTh2PEAEvgODYwg0rRRjqSM/oww==" saltValue="tbZzHO5lCNHCDH5y3XGZag==" spinCount="100000" sqref="G74:H74 E74" name="Range1_53"/>
    <protectedRange algorithmName="SHA-512" hashValue="R8frfBQ/MhInQYm+jLEgMwgPwCkrGPIUaxyIFLRSCn/+fIsUU6bmJDax/r7gTh2PEAEvgODYwg0rRRjqSM/oww==" saltValue="tbZzHO5lCNHCDH5y3XGZag==" spinCount="100000" sqref="G75:H75 E75" name="Range1_54"/>
    <protectedRange algorithmName="SHA-512" hashValue="R8frfBQ/MhInQYm+jLEgMwgPwCkrGPIUaxyIFLRSCn/+fIsUU6bmJDax/r7gTh2PEAEvgODYwg0rRRjqSM/oww==" saltValue="tbZzHO5lCNHCDH5y3XGZag==" spinCount="100000" sqref="G76:H77 E76:E77" name="Range1_55"/>
    <protectedRange algorithmName="SHA-512" hashValue="R8frfBQ/MhInQYm+jLEgMwgPwCkrGPIUaxyIFLRSCn/+fIsUU6bmJDax/r7gTh2PEAEvgODYwg0rRRjqSM/oww==" saltValue="tbZzHO5lCNHCDH5y3XGZag==" spinCount="100000" sqref="G78:H78 E78" name="Range1_56"/>
    <protectedRange algorithmName="SHA-512" hashValue="R8frfBQ/MhInQYm+jLEgMwgPwCkrGPIUaxyIFLRSCn/+fIsUU6bmJDax/r7gTh2PEAEvgODYwg0rRRjqSM/oww==" saltValue="tbZzHO5lCNHCDH5y3XGZag==" spinCount="100000" sqref="G79:H85 E79:E85" name="Range1_59"/>
    <protectedRange algorithmName="SHA-512" hashValue="R8frfBQ/MhInQYm+jLEgMwgPwCkrGPIUaxyIFLRSCn/+fIsUU6bmJDax/r7gTh2PEAEvgODYwg0rRRjqSM/oww==" saltValue="tbZzHO5lCNHCDH5y3XGZag==" spinCount="100000" sqref="G88:H89 E88:E89" name="Range1_62"/>
    <protectedRange algorithmName="SHA-512" hashValue="R8frfBQ/MhInQYm+jLEgMwgPwCkrGPIUaxyIFLRSCn/+fIsUU6bmJDax/r7gTh2PEAEvgODYwg0rRRjqSM/oww==" saltValue="tbZzHO5lCNHCDH5y3XGZag==" spinCount="100000" sqref="D90:D92" name="Range1_63"/>
    <protectedRange algorithmName="SHA-512" hashValue="R8frfBQ/MhInQYm+jLEgMwgPwCkrGPIUaxyIFLRSCn/+fIsUU6bmJDax/r7gTh2PEAEvgODYwg0rRRjqSM/oww==" saltValue="tbZzHO5lCNHCDH5y3XGZag==" spinCount="100000" sqref="D93" name="Range1_65"/>
    <protectedRange algorithmName="SHA-512" hashValue="R8frfBQ/MhInQYm+jLEgMwgPwCkrGPIUaxyIFLRSCn/+fIsUU6bmJDax/r7gTh2PEAEvgODYwg0rRRjqSM/oww==" saltValue="tbZzHO5lCNHCDH5y3XGZag==" spinCount="100000" sqref="D94" name="Range1_67"/>
    <protectedRange algorithmName="SHA-512" hashValue="R8frfBQ/MhInQYm+jLEgMwgPwCkrGPIUaxyIFLRSCn/+fIsUU6bmJDax/r7gTh2PEAEvgODYwg0rRRjqSM/oww==" saltValue="tbZzHO5lCNHCDH5y3XGZag==" spinCount="100000" sqref="C95:D95" name="Range1_69"/>
    <protectedRange algorithmName="SHA-512" hashValue="R8frfBQ/MhInQYm+jLEgMwgPwCkrGPIUaxyIFLRSCn/+fIsUU6bmJDax/r7gTh2PEAEvgODYwg0rRRjqSM/oww==" saltValue="tbZzHO5lCNHCDH5y3XGZag==" spinCount="100000" sqref="G94:H95 H93 E93:E95" name="Range1_71"/>
    <protectedRange algorithmName="SHA-512" hashValue="R8frfBQ/MhInQYm+jLEgMwgPwCkrGPIUaxyIFLRSCn/+fIsUU6bmJDax/r7gTh2PEAEvgODYwg0rRRjqSM/oww==" saltValue="tbZzHO5lCNHCDH5y3XGZag==" spinCount="100000" sqref="D99:D103" name="Range1_78"/>
    <protectedRange algorithmName="SHA-512" hashValue="R8frfBQ/MhInQYm+jLEgMwgPwCkrGPIUaxyIFLRSCn/+fIsUU6bmJDax/r7gTh2PEAEvgODYwg0rRRjqSM/oww==" saltValue="tbZzHO5lCNHCDH5y3XGZag==" spinCount="100000" sqref="G99:H101 G103:H105 E99:E101 E103:E105" name="Range1_79"/>
    <protectedRange algorithmName="SHA-512" hashValue="R8frfBQ/MhInQYm+jLEgMwgPwCkrGPIUaxyIFLRSCn/+fIsUU6bmJDax/r7gTh2PEAEvgODYwg0rRRjqSM/oww==" saltValue="tbZzHO5lCNHCDH5y3XGZag==" spinCount="100000" sqref="C99:C103" name="Range1_80"/>
    <protectedRange algorithmName="SHA-512" hashValue="R8frfBQ/MhInQYm+jLEgMwgPwCkrGPIUaxyIFLRSCn/+fIsUU6bmJDax/r7gTh2PEAEvgODYwg0rRRjqSM/oww==" saltValue="tbZzHO5lCNHCDH5y3XGZag==" spinCount="100000" sqref="G98:H98 E98" name="Range1_82"/>
    <protectedRange algorithmName="SHA-512" hashValue="R8frfBQ/MhInQYm+jLEgMwgPwCkrGPIUaxyIFLRSCn/+fIsUU6bmJDax/r7gTh2PEAEvgODYwg0rRRjqSM/oww==" saltValue="tbZzHO5lCNHCDH5y3XGZag==" spinCount="100000" sqref="G102:H102 E102" name="Range1_85"/>
    <protectedRange algorithmName="SHA-512" hashValue="R8frfBQ/MhInQYm+jLEgMwgPwCkrGPIUaxyIFLRSCn/+fIsUU6bmJDax/r7gTh2PEAEvgODYwg0rRRjqSM/oww==" saltValue="tbZzHO5lCNHCDH5y3XGZag==" spinCount="100000" sqref="C104:D104" name="Range1_86"/>
    <protectedRange algorithmName="SHA-512" hashValue="R8frfBQ/MhInQYm+jLEgMwgPwCkrGPIUaxyIFLRSCn/+fIsUU6bmJDax/r7gTh2PEAEvgODYwg0rRRjqSM/oww==" saltValue="tbZzHO5lCNHCDH5y3XGZag==" spinCount="100000" sqref="C105:D105" name="Range1_88"/>
  </protectedRanges>
  <mergeCells count="7">
    <mergeCell ref="B43:D43"/>
    <mergeCell ref="B2:J2"/>
    <mergeCell ref="B4:J4"/>
    <mergeCell ref="B6:J6"/>
    <mergeCell ref="B8:D8"/>
    <mergeCell ref="B9:D9"/>
    <mergeCell ref="B42:D42"/>
  </mergeCells>
  <pageMargins left="0.7" right="0.7" top="0.75" bottom="0.75" header="0.3" footer="0.3"/>
  <pageSetup paperSize="9" scale="6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I49"/>
  <sheetViews>
    <sheetView workbookViewId="0">
      <selection activeCell="C5" sqref="C5:H5"/>
    </sheetView>
  </sheetViews>
  <sheetFormatPr defaultRowHeight="15.75" x14ac:dyDescent="0.25"/>
  <cols>
    <col min="1" max="1" width="9.140625" style="114"/>
    <col min="2" max="2" width="40.7109375" style="114" bestFit="1" customWidth="1"/>
    <col min="3" max="3" width="25.28515625" style="118" customWidth="1"/>
    <col min="4" max="4" width="25.28515625" style="165" customWidth="1"/>
    <col min="5" max="5" width="25.28515625" style="114" customWidth="1"/>
    <col min="6" max="6" width="25.28515625" style="166" customWidth="1"/>
    <col min="7" max="8" width="15.7109375" style="114" customWidth="1"/>
    <col min="9" max="9" width="11.7109375" style="114" bestFit="1" customWidth="1"/>
    <col min="10" max="10" width="9.140625" style="114"/>
    <col min="11" max="11" width="15" style="114" customWidth="1"/>
    <col min="12" max="15" width="13.140625" style="114" bestFit="1" customWidth="1"/>
    <col min="16" max="16384" width="9.140625" style="114"/>
  </cols>
  <sheetData>
    <row r="1" spans="2:9" ht="18" x14ac:dyDescent="0.25">
      <c r="B1" s="109"/>
      <c r="C1" s="145"/>
      <c r="D1" s="146"/>
      <c r="E1" s="109"/>
      <c r="F1" s="147"/>
      <c r="G1" s="110"/>
      <c r="H1" s="110"/>
    </row>
    <row r="2" spans="2:9" s="164" customFormat="1" ht="15.75" customHeight="1" x14ac:dyDescent="0.3">
      <c r="B2" s="269" t="s">
        <v>15</v>
      </c>
      <c r="C2" s="269"/>
      <c r="D2" s="269"/>
      <c r="E2" s="269"/>
      <c r="F2" s="269"/>
      <c r="G2" s="269"/>
      <c r="H2" s="269"/>
    </row>
    <row r="3" spans="2:9" s="164" customFormat="1" ht="15.75" customHeight="1" x14ac:dyDescent="0.3">
      <c r="B3" s="109"/>
      <c r="C3" s="109"/>
      <c r="D3" s="109"/>
      <c r="E3" s="109"/>
      <c r="F3" s="109"/>
      <c r="G3" s="109"/>
      <c r="H3" s="109"/>
    </row>
    <row r="4" spans="2:9" ht="18" x14ac:dyDescent="0.25">
      <c r="B4" s="109"/>
      <c r="C4" s="145"/>
      <c r="D4" s="146"/>
      <c r="E4" s="109"/>
      <c r="F4" s="147"/>
      <c r="G4" s="110"/>
      <c r="H4" s="110"/>
    </row>
    <row r="5" spans="2:9" ht="25.5" x14ac:dyDescent="0.25">
      <c r="B5" s="111" t="s">
        <v>3</v>
      </c>
      <c r="C5" s="111" t="s">
        <v>101</v>
      </c>
      <c r="D5" s="111" t="s">
        <v>182</v>
      </c>
      <c r="E5" s="111" t="s">
        <v>178</v>
      </c>
      <c r="F5" s="111" t="s">
        <v>179</v>
      </c>
      <c r="G5" s="111" t="s">
        <v>5</v>
      </c>
      <c r="H5" s="111" t="s">
        <v>21</v>
      </c>
    </row>
    <row r="6" spans="2:9" ht="15" x14ac:dyDescent="0.25">
      <c r="B6" s="88">
        <v>1</v>
      </c>
      <c r="C6" s="111">
        <v>2</v>
      </c>
      <c r="D6" s="111">
        <v>3</v>
      </c>
      <c r="E6" s="111">
        <v>4</v>
      </c>
      <c r="F6" s="111">
        <v>5</v>
      </c>
      <c r="G6" s="111" t="s">
        <v>12</v>
      </c>
      <c r="H6" s="111" t="s">
        <v>13</v>
      </c>
    </row>
    <row r="7" spans="2:9" s="149" customFormat="1" x14ac:dyDescent="0.25">
      <c r="B7" s="32" t="s">
        <v>150</v>
      </c>
      <c r="C7" s="148">
        <v>1145094.0799999998</v>
      </c>
      <c r="D7" s="33">
        <f>+D8+D10+D12+D15+D20</f>
        <v>2453196.87</v>
      </c>
      <c r="E7" s="33">
        <f>+E8+E10+E12+E15+E20</f>
        <v>2713965.71</v>
      </c>
      <c r="F7" s="33">
        <f>+F8+F10+F12+F15+F20</f>
        <v>1201413.1300000001</v>
      </c>
      <c r="G7" s="148">
        <f>F7/C7*100</f>
        <v>104.91829020721164</v>
      </c>
      <c r="H7" s="148">
        <f>F7/E7*100</f>
        <v>44.267808011472631</v>
      </c>
    </row>
    <row r="8" spans="2:9" s="149" customFormat="1" x14ac:dyDescent="0.25">
      <c r="B8" s="39" t="s">
        <v>47</v>
      </c>
      <c r="C8" s="97">
        <v>10026.49</v>
      </c>
      <c r="D8" s="97">
        <v>32922.870000000003</v>
      </c>
      <c r="E8" s="153">
        <v>65461.48</v>
      </c>
      <c r="F8" s="97">
        <v>17057.849999999999</v>
      </c>
      <c r="G8" s="97">
        <f t="shared" ref="G8:H23" si="0">F8/C8*100</f>
        <v>170.12783137468844</v>
      </c>
      <c r="H8" s="97">
        <f t="shared" ref="H8:H21" si="1">F8/E8*100</f>
        <v>26.057843482915445</v>
      </c>
    </row>
    <row r="9" spans="2:9" x14ac:dyDescent="0.25">
      <c r="B9" s="150" t="s">
        <v>48</v>
      </c>
      <c r="C9" s="151">
        <v>10026.49</v>
      </c>
      <c r="D9" s="170">
        <v>32922.870000000003</v>
      </c>
      <c r="E9" s="170">
        <v>65461.48</v>
      </c>
      <c r="F9" s="170">
        <v>17057.849999999999</v>
      </c>
      <c r="G9" s="151">
        <f t="shared" si="0"/>
        <v>170.12783137468844</v>
      </c>
      <c r="H9" s="151">
        <f t="shared" si="1"/>
        <v>26.057843482915445</v>
      </c>
    </row>
    <row r="10" spans="2:9" s="149" customFormat="1" x14ac:dyDescent="0.25">
      <c r="B10" s="39" t="s">
        <v>50</v>
      </c>
      <c r="C10" s="97">
        <v>710.98</v>
      </c>
      <c r="D10" s="153">
        <v>3000</v>
      </c>
      <c r="E10" s="153">
        <v>3000</v>
      </c>
      <c r="F10" s="97">
        <v>11.31</v>
      </c>
      <c r="G10" s="97">
        <f t="shared" si="0"/>
        <v>1.5907620467523702</v>
      </c>
      <c r="H10" s="97">
        <f t="shared" si="1"/>
        <v>0.37700000000000006</v>
      </c>
    </row>
    <row r="11" spans="2:9" x14ac:dyDescent="0.25">
      <c r="B11" s="154" t="s">
        <v>51</v>
      </c>
      <c r="C11" s="151">
        <v>710.98</v>
      </c>
      <c r="D11" s="155"/>
      <c r="E11" s="155"/>
      <c r="F11" s="151"/>
      <c r="G11" s="151">
        <f t="shared" si="0"/>
        <v>0</v>
      </c>
      <c r="H11" s="151"/>
      <c r="I11" s="118"/>
    </row>
    <row r="12" spans="2:9" s="149" customFormat="1" x14ac:dyDescent="0.25">
      <c r="B12" s="39" t="s">
        <v>52</v>
      </c>
      <c r="C12" s="97">
        <f>+C13+C14</f>
        <v>94767.67</v>
      </c>
      <c r="D12" s="153">
        <f>+D13+D14</f>
        <v>171471.31</v>
      </c>
      <c r="E12" s="153">
        <f>+E13+E14</f>
        <v>178933.15</v>
      </c>
      <c r="F12" s="97">
        <f>+F13+F14</f>
        <v>82842.38</v>
      </c>
      <c r="G12" s="97">
        <f t="shared" si="0"/>
        <v>87.416288698455929</v>
      </c>
      <c r="H12" s="97">
        <f t="shared" si="1"/>
        <v>46.297949820924742</v>
      </c>
    </row>
    <row r="13" spans="2:9" ht="31.5" x14ac:dyDescent="0.25">
      <c r="B13" s="154" t="s">
        <v>151</v>
      </c>
      <c r="C13" s="151">
        <f>100539.16-C8</f>
        <v>90512.67</v>
      </c>
      <c r="D13" s="152">
        <v>151471.31</v>
      </c>
      <c r="E13" s="152">
        <v>163933.15</v>
      </c>
      <c r="F13" s="151">
        <v>82577.66</v>
      </c>
      <c r="G13" s="151">
        <f t="shared" si="0"/>
        <v>91.2332604927023</v>
      </c>
      <c r="H13" s="151">
        <f t="shared" si="1"/>
        <v>50.372764751973598</v>
      </c>
    </row>
    <row r="14" spans="2:9" x14ac:dyDescent="0.25">
      <c r="B14" s="156" t="s">
        <v>152</v>
      </c>
      <c r="C14" s="151">
        <v>4255</v>
      </c>
      <c r="D14" s="152">
        <v>20000</v>
      </c>
      <c r="E14" s="152">
        <v>15000</v>
      </c>
      <c r="F14" s="151">
        <v>264.72000000000003</v>
      </c>
      <c r="G14" s="151">
        <f t="shared" si="0"/>
        <v>6.2213866039953007</v>
      </c>
      <c r="H14" s="151">
        <f t="shared" si="1"/>
        <v>1.7648000000000001</v>
      </c>
    </row>
    <row r="15" spans="2:9" s="149" customFormat="1" ht="14.25" customHeight="1" x14ac:dyDescent="0.25">
      <c r="B15" s="157" t="s">
        <v>53</v>
      </c>
      <c r="C15" s="97">
        <f>+SUM(C16:C19)</f>
        <v>1035168.9400000001</v>
      </c>
      <c r="D15" s="153">
        <f>+D16+D17+D18+D19</f>
        <v>2238302.69</v>
      </c>
      <c r="E15" s="153">
        <f>+E16+E17+E18+E19</f>
        <v>2459071.08</v>
      </c>
      <c r="F15" s="153">
        <f>+F16+F17+F18+F19</f>
        <v>1097764.0900000001</v>
      </c>
      <c r="G15" s="97">
        <f t="shared" si="0"/>
        <v>106.04685356962121</v>
      </c>
      <c r="H15" s="97">
        <f t="shared" si="1"/>
        <v>44.641413537342729</v>
      </c>
    </row>
    <row r="16" spans="2:9" ht="14.25" customHeight="1" x14ac:dyDescent="0.25">
      <c r="B16" s="74" t="s">
        <v>153</v>
      </c>
      <c r="C16" s="151">
        <v>1169.77</v>
      </c>
      <c r="D16" s="155">
        <v>1317.18</v>
      </c>
      <c r="E16" s="155">
        <v>1317.18</v>
      </c>
      <c r="F16" s="151">
        <f>896.57+500</f>
        <v>1396.5700000000002</v>
      </c>
      <c r="G16" s="151">
        <f t="shared" si="0"/>
        <v>119.38842678475257</v>
      </c>
      <c r="H16" s="151">
        <f t="shared" si="1"/>
        <v>106.02727038066173</v>
      </c>
    </row>
    <row r="17" spans="2:8" x14ac:dyDescent="0.25">
      <c r="B17" s="74" t="s">
        <v>154</v>
      </c>
      <c r="C17" s="151">
        <v>6628.76</v>
      </c>
      <c r="D17" s="155">
        <v>7464.01</v>
      </c>
      <c r="E17" s="155">
        <v>7464.01</v>
      </c>
      <c r="F17" s="151">
        <v>5080.6400000000003</v>
      </c>
      <c r="G17" s="151">
        <f t="shared" si="0"/>
        <v>76.645405777249437</v>
      </c>
      <c r="H17" s="151">
        <f t="shared" si="1"/>
        <v>68.068504731370936</v>
      </c>
    </row>
    <row r="18" spans="2:8" x14ac:dyDescent="0.25">
      <c r="B18" s="74" t="s">
        <v>155</v>
      </c>
      <c r="C18" s="151">
        <v>1005514.41</v>
      </c>
      <c r="D18" s="155">
        <v>2179521.5</v>
      </c>
      <c r="E18" s="155">
        <v>2422969.89</v>
      </c>
      <c r="F18" s="151">
        <v>1089329.76</v>
      </c>
      <c r="G18" s="151">
        <f t="shared" si="0"/>
        <v>108.33556925355252</v>
      </c>
      <c r="H18" s="151">
        <f t="shared" si="1"/>
        <v>44.958452207592224</v>
      </c>
    </row>
    <row r="19" spans="2:8" x14ac:dyDescent="0.25">
      <c r="B19" s="74" t="s">
        <v>156</v>
      </c>
      <c r="C19" s="151">
        <v>21856</v>
      </c>
      <c r="D19" s="166">
        <v>50000</v>
      </c>
      <c r="E19" s="166">
        <v>27320</v>
      </c>
      <c r="F19" s="151">
        <v>1957.12</v>
      </c>
      <c r="G19" s="151">
        <f t="shared" si="0"/>
        <v>8.9546120058565144</v>
      </c>
      <c r="H19" s="151">
        <f t="shared" si="1"/>
        <v>7.1636896046852128</v>
      </c>
    </row>
    <row r="20" spans="2:8" s="149" customFormat="1" x14ac:dyDescent="0.25">
      <c r="B20" s="157" t="s">
        <v>157</v>
      </c>
      <c r="C20" s="97">
        <v>4420</v>
      </c>
      <c r="D20" s="153">
        <v>7500</v>
      </c>
      <c r="E20" s="153">
        <v>7500</v>
      </c>
      <c r="F20" s="97">
        <v>3737.5</v>
      </c>
      <c r="G20" s="97">
        <f t="shared" si="0"/>
        <v>84.558823529411768</v>
      </c>
      <c r="H20" s="97">
        <f t="shared" si="1"/>
        <v>49.833333333333336</v>
      </c>
    </row>
    <row r="21" spans="2:8" x14ac:dyDescent="0.25">
      <c r="B21" s="154" t="s">
        <v>158</v>
      </c>
      <c r="C21" s="151">
        <v>4420</v>
      </c>
      <c r="D21" s="155">
        <v>7500</v>
      </c>
      <c r="E21" s="155">
        <v>7500</v>
      </c>
      <c r="F21" s="151">
        <v>3737.5</v>
      </c>
      <c r="G21" s="151">
        <f t="shared" si="0"/>
        <v>84.558823529411768</v>
      </c>
      <c r="H21" s="151">
        <f t="shared" si="1"/>
        <v>49.833333333333336</v>
      </c>
    </row>
    <row r="22" spans="2:8" x14ac:dyDescent="0.25">
      <c r="B22" s="154"/>
      <c r="C22" s="303"/>
      <c r="D22" s="155"/>
      <c r="E22" s="155"/>
      <c r="F22" s="151"/>
      <c r="G22" s="151"/>
      <c r="H22" s="151"/>
    </row>
    <row r="23" spans="2:8" x14ac:dyDescent="0.25">
      <c r="B23" s="157" t="s">
        <v>376</v>
      </c>
      <c r="C23" s="304">
        <v>27928</v>
      </c>
      <c r="D23" s="304" t="s">
        <v>102</v>
      </c>
      <c r="E23" s="304">
        <f>+SUM(E24:E27)</f>
        <v>54581.51</v>
      </c>
      <c r="F23" s="304">
        <f>+SUM(F24:F27)</f>
        <v>14669.97</v>
      </c>
      <c r="G23" s="304">
        <f t="shared" si="0"/>
        <v>52.527821541105702</v>
      </c>
      <c r="H23" s="304" t="s">
        <v>102</v>
      </c>
    </row>
    <row r="24" spans="2:8" x14ac:dyDescent="0.25">
      <c r="B24" s="154" t="s">
        <v>377</v>
      </c>
      <c r="C24" s="155"/>
      <c r="D24" s="155"/>
      <c r="E24" s="151">
        <v>2475.08</v>
      </c>
      <c r="F24" s="151">
        <f>F34</f>
        <v>1540.98</v>
      </c>
      <c r="G24" s="151"/>
      <c r="H24" s="151"/>
    </row>
    <row r="25" spans="2:8" x14ac:dyDescent="0.25">
      <c r="B25" s="154" t="s">
        <v>378</v>
      </c>
      <c r="C25" s="155"/>
      <c r="D25" s="155"/>
      <c r="E25" s="151">
        <v>30750</v>
      </c>
      <c r="F25" s="151">
        <f>F38</f>
        <v>2444.92</v>
      </c>
      <c r="G25" s="151"/>
      <c r="H25" s="151"/>
    </row>
    <row r="26" spans="2:8" x14ac:dyDescent="0.25">
      <c r="B26" s="154" t="s">
        <v>379</v>
      </c>
      <c r="C26" s="155"/>
      <c r="D26" s="155"/>
      <c r="E26" s="151">
        <v>16750.3</v>
      </c>
      <c r="F26" s="151">
        <f>F46+F44</f>
        <v>10684.07</v>
      </c>
      <c r="G26" s="151"/>
      <c r="H26" s="151"/>
    </row>
    <row r="27" spans="2:8" x14ac:dyDescent="0.25">
      <c r="B27" s="154" t="s">
        <v>380</v>
      </c>
      <c r="C27" s="155"/>
      <c r="D27" s="155"/>
      <c r="E27" s="151">
        <v>4606.13</v>
      </c>
      <c r="F27" s="151">
        <f>F49</f>
        <v>0</v>
      </c>
      <c r="G27" s="151"/>
      <c r="H27" s="151"/>
    </row>
    <row r="28" spans="2:8" x14ac:dyDescent="0.25">
      <c r="B28" s="154"/>
      <c r="C28" s="158"/>
      <c r="D28" s="155"/>
      <c r="E28" s="74"/>
      <c r="F28" s="151"/>
      <c r="G28" s="74"/>
      <c r="H28" s="74"/>
    </row>
    <row r="29" spans="2:8" s="149" customFormat="1" ht="15.75" customHeight="1" x14ac:dyDescent="0.25">
      <c r="B29" s="32" t="s">
        <v>20</v>
      </c>
      <c r="C29" s="148">
        <f>+C30+C32+C35+C39+C47</f>
        <v>1281777.0499999998</v>
      </c>
      <c r="D29" s="159">
        <f>+D30+D32+D35+D39+D47</f>
        <v>2453196.96</v>
      </c>
      <c r="E29" s="159">
        <f>E30+E32+E35+E39+E47</f>
        <v>2593773.3299999996</v>
      </c>
      <c r="F29" s="159">
        <f>F30+F32+F35+F39+F47</f>
        <v>1195203.1400000001</v>
      </c>
      <c r="G29" s="148">
        <f>F29/C29*100</f>
        <v>93.245790287788381</v>
      </c>
      <c r="H29" s="148">
        <f>F29/E29*100</f>
        <v>46.079706587159649</v>
      </c>
    </row>
    <row r="30" spans="2:8" ht="15.75" customHeight="1" x14ac:dyDescent="0.25">
      <c r="B30" s="160" t="s">
        <v>47</v>
      </c>
      <c r="C30" s="97">
        <v>10269.34</v>
      </c>
      <c r="D30" s="153">
        <v>32922.870000000003</v>
      </c>
      <c r="E30" s="153">
        <v>65461.48</v>
      </c>
      <c r="F30" s="97">
        <v>17997.73</v>
      </c>
      <c r="G30" s="97">
        <f t="shared" ref="G30:G49" si="2">F30/C30*100</f>
        <v>175.25692985138284</v>
      </c>
      <c r="H30" s="161">
        <f t="shared" ref="H30:H49" si="3">F30/E30*100</f>
        <v>27.493619148238015</v>
      </c>
    </row>
    <row r="31" spans="2:8" x14ac:dyDescent="0.25">
      <c r="B31" s="150" t="s">
        <v>48</v>
      </c>
      <c r="C31" s="151">
        <v>10269.34</v>
      </c>
      <c r="D31" s="155">
        <v>0</v>
      </c>
      <c r="E31" s="151">
        <v>65461.48</v>
      </c>
      <c r="F31" s="151">
        <v>17997.73</v>
      </c>
      <c r="G31" s="151">
        <f t="shared" si="2"/>
        <v>175.25692985138284</v>
      </c>
      <c r="H31" s="151">
        <f t="shared" si="3"/>
        <v>27.493619148238015</v>
      </c>
    </row>
    <row r="32" spans="2:8" s="149" customFormat="1" x14ac:dyDescent="0.25">
      <c r="B32" s="39" t="s">
        <v>50</v>
      </c>
      <c r="C32" s="97">
        <v>457.56</v>
      </c>
      <c r="D32" s="153">
        <v>3000</v>
      </c>
      <c r="E32" s="153">
        <f>+E33+E34</f>
        <v>5475.08</v>
      </c>
      <c r="F32" s="97">
        <v>1540.98</v>
      </c>
      <c r="G32" s="97">
        <f t="shared" si="2"/>
        <v>336.78206136900076</v>
      </c>
      <c r="H32" s="97">
        <f t="shared" si="3"/>
        <v>28.145342168516258</v>
      </c>
    </row>
    <row r="33" spans="2:8" x14ac:dyDescent="0.25">
      <c r="B33" s="154" t="s">
        <v>159</v>
      </c>
      <c r="C33" s="151">
        <v>407.56</v>
      </c>
      <c r="D33" s="155">
        <v>3000</v>
      </c>
      <c r="E33" s="155">
        <v>3000</v>
      </c>
      <c r="F33" s="151">
        <v>0</v>
      </c>
      <c r="G33" s="151">
        <f t="shared" si="2"/>
        <v>0</v>
      </c>
      <c r="H33" s="151">
        <f t="shared" si="3"/>
        <v>0</v>
      </c>
    </row>
    <row r="34" spans="2:8" x14ac:dyDescent="0.25">
      <c r="B34" s="154" t="s">
        <v>160</v>
      </c>
      <c r="C34" s="151">
        <v>50</v>
      </c>
      <c r="D34" s="155">
        <v>0</v>
      </c>
      <c r="E34" s="155">
        <v>2475.08</v>
      </c>
      <c r="F34" s="151">
        <v>1540.98</v>
      </c>
      <c r="G34" s="151"/>
      <c r="H34" s="151">
        <f t="shared" si="3"/>
        <v>62.259805743652727</v>
      </c>
    </row>
    <row r="35" spans="2:8" s="149" customFormat="1" x14ac:dyDescent="0.25">
      <c r="B35" s="39" t="s">
        <v>52</v>
      </c>
      <c r="C35" s="97">
        <f>+C36+C37+C38</f>
        <v>75483.33</v>
      </c>
      <c r="D35" s="153">
        <f>+D36+D37</f>
        <v>171471.31</v>
      </c>
      <c r="E35" s="153">
        <f>+E36+E37+E38</f>
        <v>209683.15</v>
      </c>
      <c r="F35" s="97">
        <f>+F36+F37+F38</f>
        <v>69107.17</v>
      </c>
      <c r="G35" s="97">
        <f t="shared" si="2"/>
        <v>91.552889889727965</v>
      </c>
      <c r="H35" s="97">
        <f t="shared" si="3"/>
        <v>32.957903388994296</v>
      </c>
    </row>
    <row r="36" spans="2:8" ht="31.5" x14ac:dyDescent="0.25">
      <c r="B36" s="154" t="s">
        <v>167</v>
      </c>
      <c r="C36" s="151">
        <v>65697.05</v>
      </c>
      <c r="D36" s="155">
        <v>151471.31</v>
      </c>
      <c r="E36" s="155">
        <v>163933.15</v>
      </c>
      <c r="F36" s="151">
        <v>66579.990000000005</v>
      </c>
      <c r="G36" s="151">
        <f t="shared" si="2"/>
        <v>101.34395684433319</v>
      </c>
      <c r="H36" s="151">
        <f t="shared" si="3"/>
        <v>40.614110080846984</v>
      </c>
    </row>
    <row r="37" spans="2:8" x14ac:dyDescent="0.25">
      <c r="B37" s="156" t="s">
        <v>166</v>
      </c>
      <c r="C37" s="151">
        <v>3280</v>
      </c>
      <c r="D37" s="155">
        <v>20000</v>
      </c>
      <c r="E37" s="155">
        <v>15000</v>
      </c>
      <c r="F37" s="151">
        <v>82.26</v>
      </c>
      <c r="G37" s="151">
        <f t="shared" si="2"/>
        <v>2.507926829268293</v>
      </c>
      <c r="H37" s="151">
        <f t="shared" si="3"/>
        <v>0.5484</v>
      </c>
    </row>
    <row r="38" spans="2:8" ht="31.5" x14ac:dyDescent="0.25">
      <c r="B38" s="156" t="s">
        <v>161</v>
      </c>
      <c r="C38" s="151">
        <f>3126.74+3379.54</f>
        <v>6506.28</v>
      </c>
      <c r="D38" s="155">
        <v>0</v>
      </c>
      <c r="E38" s="155">
        <v>30750</v>
      </c>
      <c r="F38" s="151">
        <v>2444.92</v>
      </c>
      <c r="G38" s="151">
        <f t="shared" si="2"/>
        <v>37.577847863909945</v>
      </c>
      <c r="H38" s="151">
        <f t="shared" si="3"/>
        <v>7.9509593495934965</v>
      </c>
    </row>
    <row r="39" spans="2:8" s="149" customFormat="1" x14ac:dyDescent="0.25">
      <c r="B39" s="157" t="s">
        <v>53</v>
      </c>
      <c r="C39" s="97">
        <f>+SUM(C40:C46)</f>
        <v>1190736.8199999998</v>
      </c>
      <c r="D39" s="153">
        <f>+D40+D41+D42+D43+D44+D45+D46</f>
        <v>2238302.7799999998</v>
      </c>
      <c r="E39" s="153">
        <f>+E40+E41+E42+E43+E44+E45+E46</f>
        <v>2301047.4899999998</v>
      </c>
      <c r="F39" s="153">
        <f>+F40+F41+F42+F43+F44+F45+F46</f>
        <v>1103011.6599999999</v>
      </c>
      <c r="G39" s="97">
        <f t="shared" si="2"/>
        <v>92.632699474263347</v>
      </c>
      <c r="H39" s="97">
        <f t="shared" si="3"/>
        <v>47.935197547791596</v>
      </c>
    </row>
    <row r="40" spans="2:8" x14ac:dyDescent="0.25">
      <c r="B40" s="74" t="s">
        <v>153</v>
      </c>
      <c r="C40" s="151">
        <v>1385.14</v>
      </c>
      <c r="D40" s="155">
        <v>1317.18</v>
      </c>
      <c r="E40" s="155">
        <v>1317.18</v>
      </c>
      <c r="F40" s="151">
        <v>896.57</v>
      </c>
      <c r="G40" s="151">
        <f t="shared" si="2"/>
        <v>64.727753151306004</v>
      </c>
      <c r="H40" s="151">
        <f t="shared" si="3"/>
        <v>68.067386386067213</v>
      </c>
    </row>
    <row r="41" spans="2:8" x14ac:dyDescent="0.25">
      <c r="B41" s="74" t="s">
        <v>154</v>
      </c>
      <c r="C41" s="151">
        <v>7849.24</v>
      </c>
      <c r="D41" s="155">
        <v>7464.1</v>
      </c>
      <c r="E41" s="155">
        <v>7464.01</v>
      </c>
      <c r="F41" s="151">
        <v>5080.6400000000003</v>
      </c>
      <c r="G41" s="151">
        <f t="shared" si="2"/>
        <v>64.727795302475158</v>
      </c>
      <c r="H41" s="151">
        <f t="shared" si="3"/>
        <v>68.068504731370936</v>
      </c>
    </row>
    <row r="42" spans="2:8" x14ac:dyDescent="0.25">
      <c r="B42" s="74" t="s">
        <v>162</v>
      </c>
      <c r="C42" s="151">
        <v>0</v>
      </c>
      <c r="D42" s="151">
        <v>0</v>
      </c>
      <c r="E42" s="151">
        <v>0</v>
      </c>
      <c r="F42" s="151">
        <v>0</v>
      </c>
      <c r="G42" s="151"/>
      <c r="H42" s="151"/>
    </row>
    <row r="43" spans="2:8" x14ac:dyDescent="0.25">
      <c r="B43" s="74" t="s">
        <v>155</v>
      </c>
      <c r="C43" s="151">
        <v>1162087.78</v>
      </c>
      <c r="D43" s="151">
        <v>2179521.5</v>
      </c>
      <c r="E43" s="151">
        <f>2248196-59.02</f>
        <v>2248136.98</v>
      </c>
      <c r="F43" s="151">
        <v>1086350.3799999999</v>
      </c>
      <c r="G43" s="151">
        <f t="shared" si="2"/>
        <v>93.48264379821633</v>
      </c>
      <c r="H43" s="151">
        <f t="shared" si="3"/>
        <v>48.322250363943567</v>
      </c>
    </row>
    <row r="44" spans="2:8" x14ac:dyDescent="0.25">
      <c r="B44" s="74" t="s">
        <v>163</v>
      </c>
      <c r="C44" s="151">
        <v>0</v>
      </c>
      <c r="D44" s="151">
        <v>0</v>
      </c>
      <c r="E44" s="151">
        <v>59.02</v>
      </c>
      <c r="F44" s="151">
        <v>59.02</v>
      </c>
      <c r="G44" s="151"/>
      <c r="H44" s="151" t="s">
        <v>102</v>
      </c>
    </row>
    <row r="45" spans="2:8" x14ac:dyDescent="0.25">
      <c r="B45" s="74" t="s">
        <v>156</v>
      </c>
      <c r="C45" s="151">
        <v>0</v>
      </c>
      <c r="D45" s="151">
        <v>50000</v>
      </c>
      <c r="E45" s="151">
        <v>27320</v>
      </c>
      <c r="F45" s="151">
        <v>0</v>
      </c>
      <c r="G45" s="151"/>
      <c r="H45" s="151">
        <f t="shared" si="3"/>
        <v>0</v>
      </c>
    </row>
    <row r="46" spans="2:8" x14ac:dyDescent="0.25">
      <c r="B46" s="74" t="s">
        <v>164</v>
      </c>
      <c r="C46" s="151">
        <v>19414.66</v>
      </c>
      <c r="D46" s="151">
        <v>0</v>
      </c>
      <c r="E46" s="151">
        <v>16750.3</v>
      </c>
      <c r="F46" s="151">
        <v>10625.05</v>
      </c>
      <c r="G46" s="151">
        <f t="shared" si="2"/>
        <v>54.726943454070273</v>
      </c>
      <c r="H46" s="151">
        <f t="shared" si="3"/>
        <v>63.431998232867471</v>
      </c>
    </row>
    <row r="47" spans="2:8" s="149" customFormat="1" x14ac:dyDescent="0.25">
      <c r="B47" s="157" t="s">
        <v>157</v>
      </c>
      <c r="C47" s="97">
        <f>+C48+C49</f>
        <v>4830</v>
      </c>
      <c r="D47" s="97">
        <v>7500</v>
      </c>
      <c r="E47" s="97">
        <f>+E48+E49</f>
        <v>12106.130000000001</v>
      </c>
      <c r="F47" s="97">
        <v>3545.6</v>
      </c>
      <c r="G47" s="97">
        <f t="shared" si="2"/>
        <v>73.407867494824018</v>
      </c>
      <c r="H47" s="97">
        <f t="shared" si="3"/>
        <v>29.287641880600983</v>
      </c>
    </row>
    <row r="48" spans="2:8" x14ac:dyDescent="0.25">
      <c r="B48" s="162" t="s">
        <v>158</v>
      </c>
      <c r="C48" s="151">
        <v>1540</v>
      </c>
      <c r="D48" s="151">
        <v>7500</v>
      </c>
      <c r="E48" s="151">
        <v>7500</v>
      </c>
      <c r="F48" s="151">
        <v>3545.6</v>
      </c>
      <c r="G48" s="151">
        <f t="shared" si="2"/>
        <v>230.2337662337662</v>
      </c>
      <c r="H48" s="151">
        <f t="shared" si="3"/>
        <v>47.274666666666661</v>
      </c>
    </row>
    <row r="49" spans="2:8" x14ac:dyDescent="0.25">
      <c r="B49" s="163" t="s">
        <v>165</v>
      </c>
      <c r="C49" s="151">
        <v>3290</v>
      </c>
      <c r="D49" s="151">
        <v>0</v>
      </c>
      <c r="E49" s="151">
        <v>4606.13</v>
      </c>
      <c r="F49" s="151">
        <v>0</v>
      </c>
      <c r="G49" s="151">
        <f t="shared" si="2"/>
        <v>0</v>
      </c>
      <c r="H49" s="151">
        <f t="shared" si="3"/>
        <v>0</v>
      </c>
    </row>
  </sheetData>
  <mergeCells count="1">
    <mergeCell ref="B2:H2"/>
  </mergeCells>
  <pageMargins left="0.7" right="0.7" top="0.75" bottom="0.75" header="0.3" footer="0.3"/>
  <pageSetup paperSize="9" scale="7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  <pageSetUpPr fitToPage="1"/>
  </sheetPr>
  <dimension ref="B1:H9"/>
  <sheetViews>
    <sheetView zoomScaleNormal="100" workbookViewId="0">
      <selection activeCell="I17" sqref="I17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109"/>
      <c r="C1" s="109"/>
      <c r="D1" s="109"/>
      <c r="E1" s="109"/>
      <c r="F1" s="110"/>
      <c r="G1" s="110"/>
      <c r="H1" s="110"/>
    </row>
    <row r="2" spans="2:8" ht="15.75" customHeight="1" x14ac:dyDescent="0.25">
      <c r="B2" s="270" t="s">
        <v>16</v>
      </c>
      <c r="C2" s="270"/>
      <c r="D2" s="270"/>
      <c r="E2" s="270"/>
      <c r="F2" s="270"/>
      <c r="G2" s="270"/>
      <c r="H2" s="270"/>
    </row>
    <row r="3" spans="2:8" ht="18" x14ac:dyDescent="0.25">
      <c r="B3" s="109"/>
      <c r="C3" s="109"/>
      <c r="D3" s="109"/>
      <c r="E3" s="109"/>
      <c r="F3" s="110"/>
      <c r="G3" s="110"/>
      <c r="H3" s="110"/>
    </row>
    <row r="4" spans="2:8" ht="25.5" x14ac:dyDescent="0.25">
      <c r="B4" s="184" t="s">
        <v>3</v>
      </c>
      <c r="C4" s="183" t="s">
        <v>101</v>
      </c>
      <c r="D4" s="184" t="s">
        <v>305</v>
      </c>
      <c r="E4" s="183" t="s">
        <v>178</v>
      </c>
      <c r="F4" s="183" t="s">
        <v>179</v>
      </c>
      <c r="G4" s="183" t="s">
        <v>5</v>
      </c>
      <c r="H4" s="183" t="s">
        <v>21</v>
      </c>
    </row>
    <row r="5" spans="2:8" x14ac:dyDescent="0.25">
      <c r="B5" s="111">
        <v>1</v>
      </c>
      <c r="C5" s="111">
        <v>2</v>
      </c>
      <c r="D5" s="111">
        <v>3</v>
      </c>
      <c r="E5" s="111">
        <v>4</v>
      </c>
      <c r="F5" s="111">
        <v>5</v>
      </c>
      <c r="G5" s="117" t="s">
        <v>12</v>
      </c>
      <c r="H5" s="117" t="s">
        <v>13</v>
      </c>
    </row>
    <row r="6" spans="2:8" ht="30.75" customHeight="1" x14ac:dyDescent="0.25">
      <c r="B6" s="121" t="s">
        <v>20</v>
      </c>
      <c r="C6" s="40">
        <v>1281777.0499999998</v>
      </c>
      <c r="D6" s="40">
        <v>2453196.87</v>
      </c>
      <c r="E6" s="40">
        <v>2593773.33</v>
      </c>
      <c r="F6" s="40">
        <v>1195203.1399999999</v>
      </c>
      <c r="G6" s="112">
        <f>F6/C6*100</f>
        <v>93.245790287788353</v>
      </c>
      <c r="H6" s="112">
        <f>F6/E6*100</f>
        <v>46.079706587159635</v>
      </c>
    </row>
    <row r="7" spans="2:8" ht="27" customHeight="1" x14ac:dyDescent="0.25">
      <c r="B7" s="121" t="s">
        <v>137</v>
      </c>
      <c r="C7" s="36">
        <v>1281777.0499999998</v>
      </c>
      <c r="D7" s="36">
        <v>2453196.87</v>
      </c>
      <c r="E7" s="36">
        <v>2593773.33</v>
      </c>
      <c r="F7" s="36">
        <v>1195203.1399999999</v>
      </c>
      <c r="G7" s="122">
        <f t="shared" ref="G7:G9" si="0">F7/C7*100</f>
        <v>93.245790287788353</v>
      </c>
      <c r="H7" s="123">
        <f t="shared" ref="H7:H9" si="1">F7/E7*100</f>
        <v>46.079706587159635</v>
      </c>
    </row>
    <row r="8" spans="2:8" ht="31.5" x14ac:dyDescent="0.25">
      <c r="B8" s="124" t="s">
        <v>138</v>
      </c>
      <c r="C8" s="36">
        <v>1281777.0499999998</v>
      </c>
      <c r="D8" s="36">
        <v>2453196.87</v>
      </c>
      <c r="E8" s="36">
        <v>2593773.33</v>
      </c>
      <c r="F8" s="36">
        <v>1195203.1399999999</v>
      </c>
      <c r="G8" s="122">
        <f t="shared" si="0"/>
        <v>93.245790287788353</v>
      </c>
      <c r="H8" s="123">
        <f t="shared" si="1"/>
        <v>46.079706587159635</v>
      </c>
    </row>
    <row r="9" spans="2:8" ht="31.5" x14ac:dyDescent="0.25">
      <c r="B9" s="125" t="s">
        <v>139</v>
      </c>
      <c r="C9" s="36">
        <v>1281777.0499999998</v>
      </c>
      <c r="D9" s="36">
        <v>2453196.87</v>
      </c>
      <c r="E9" s="36">
        <v>2593773.33</v>
      </c>
      <c r="F9" s="36">
        <v>1195203.1399999999</v>
      </c>
      <c r="G9" s="122">
        <f t="shared" si="0"/>
        <v>93.245790287788353</v>
      </c>
      <c r="H9" s="123">
        <f t="shared" si="1"/>
        <v>46.079706587159635</v>
      </c>
    </row>
  </sheetData>
  <mergeCells count="1">
    <mergeCell ref="B2:H2"/>
  </mergeCells>
  <conditionalFormatting sqref="G7:G9">
    <cfRule type="cellIs" dxfId="0" priority="4" operator="lessThan">
      <formula>-0.001</formula>
    </cfRule>
  </conditionalFormatting>
  <pageMargins left="0.7" right="0.7" top="0.75" bottom="0.75" header="0.3" footer="0.3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16"/>
  <sheetViews>
    <sheetView topLeftCell="B1" workbookViewId="0">
      <selection activeCell="G5" sqref="G5:L5"/>
    </sheetView>
  </sheetViews>
  <sheetFormatPr defaultRowHeight="15" x14ac:dyDescent="0.25"/>
  <cols>
    <col min="1" max="1" width="9.140625" style="114"/>
    <col min="2" max="2" width="7.42578125" style="114" bestFit="1" customWidth="1"/>
    <col min="3" max="3" width="8.42578125" style="114" bestFit="1" customWidth="1"/>
    <col min="4" max="4" width="8.42578125" style="114" customWidth="1"/>
    <col min="5" max="5" width="5.42578125" style="114" bestFit="1" customWidth="1"/>
    <col min="6" max="10" width="25.28515625" style="114" customWidth="1"/>
    <col min="11" max="12" width="15.7109375" style="114" customWidth="1"/>
    <col min="13" max="16384" width="9.140625" style="114"/>
  </cols>
  <sheetData>
    <row r="1" spans="2:12" ht="18" customHeight="1" x14ac:dyDescent="0.25"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</row>
    <row r="2" spans="2:12" ht="18" customHeight="1" x14ac:dyDescent="0.25">
      <c r="B2" s="270" t="s">
        <v>23</v>
      </c>
      <c r="C2" s="270"/>
      <c r="D2" s="270"/>
      <c r="E2" s="270"/>
      <c r="F2" s="270"/>
      <c r="G2" s="270"/>
      <c r="H2" s="270"/>
      <c r="I2" s="270"/>
      <c r="J2" s="270"/>
      <c r="K2" s="270"/>
      <c r="L2" s="270"/>
    </row>
    <row r="3" spans="2:12" ht="15.75" customHeight="1" x14ac:dyDescent="0.25">
      <c r="B3" s="270" t="s">
        <v>17</v>
      </c>
      <c r="C3" s="270"/>
      <c r="D3" s="270"/>
      <c r="E3" s="270"/>
      <c r="F3" s="270"/>
      <c r="G3" s="270"/>
      <c r="H3" s="270"/>
      <c r="I3" s="270"/>
      <c r="J3" s="270"/>
      <c r="K3" s="270"/>
      <c r="L3" s="270"/>
    </row>
    <row r="4" spans="2:12" ht="18" x14ac:dyDescent="0.25">
      <c r="B4" s="109"/>
      <c r="C4" s="109"/>
      <c r="D4" s="109"/>
      <c r="E4" s="109"/>
      <c r="F4" s="109"/>
      <c r="G4" s="109"/>
      <c r="H4" s="109"/>
      <c r="I4" s="109"/>
      <c r="J4" s="110"/>
      <c r="K4" s="110"/>
      <c r="L4" s="110"/>
    </row>
    <row r="5" spans="2:12" ht="25.5" customHeight="1" x14ac:dyDescent="0.25">
      <c r="B5" s="271" t="s">
        <v>3</v>
      </c>
      <c r="C5" s="272"/>
      <c r="D5" s="272"/>
      <c r="E5" s="272"/>
      <c r="F5" s="273"/>
      <c r="G5" s="111" t="s">
        <v>101</v>
      </c>
      <c r="H5" s="111" t="s">
        <v>182</v>
      </c>
      <c r="I5" s="111" t="s">
        <v>178</v>
      </c>
      <c r="J5" s="111" t="s">
        <v>179</v>
      </c>
      <c r="K5" s="111" t="s">
        <v>5</v>
      </c>
      <c r="L5" s="111" t="s">
        <v>21</v>
      </c>
    </row>
    <row r="6" spans="2:12" x14ac:dyDescent="0.25">
      <c r="B6" s="271">
        <v>1</v>
      </c>
      <c r="C6" s="272"/>
      <c r="D6" s="272"/>
      <c r="E6" s="272"/>
      <c r="F6" s="273"/>
      <c r="G6" s="136">
        <v>2</v>
      </c>
      <c r="H6" s="136">
        <v>3</v>
      </c>
      <c r="I6" s="136">
        <v>4</v>
      </c>
      <c r="J6" s="136">
        <v>5</v>
      </c>
      <c r="K6" s="136" t="s">
        <v>12</v>
      </c>
      <c r="L6" s="136" t="s">
        <v>13</v>
      </c>
    </row>
    <row r="7" spans="2:12" ht="25.5" x14ac:dyDescent="0.25">
      <c r="B7" s="135">
        <v>8</v>
      </c>
      <c r="C7" s="135"/>
      <c r="D7" s="135"/>
      <c r="E7" s="135"/>
      <c r="F7" s="135" t="s">
        <v>31</v>
      </c>
      <c r="G7" s="119">
        <v>0</v>
      </c>
      <c r="H7" s="119">
        <v>0</v>
      </c>
      <c r="I7" s="137">
        <v>0</v>
      </c>
      <c r="J7" s="137" t="s">
        <v>102</v>
      </c>
      <c r="K7" s="137" t="s">
        <v>102</v>
      </c>
      <c r="L7" s="138"/>
    </row>
    <row r="8" spans="2:12" x14ac:dyDescent="0.25">
      <c r="B8" s="135"/>
      <c r="C8" s="130">
        <v>84</v>
      </c>
      <c r="D8" s="130"/>
      <c r="E8" s="130"/>
      <c r="F8" s="130" t="s">
        <v>32</v>
      </c>
      <c r="G8" s="120"/>
      <c r="H8" s="120"/>
      <c r="I8" s="138"/>
      <c r="J8" s="138"/>
      <c r="K8" s="138"/>
      <c r="L8" s="138"/>
    </row>
    <row r="9" spans="2:12" ht="51" x14ac:dyDescent="0.25">
      <c r="B9" s="134"/>
      <c r="C9" s="134"/>
      <c r="D9" s="134">
        <v>841</v>
      </c>
      <c r="E9" s="134"/>
      <c r="F9" s="129" t="s">
        <v>33</v>
      </c>
      <c r="G9" s="120"/>
      <c r="H9" s="120"/>
      <c r="I9" s="138"/>
      <c r="J9" s="138"/>
      <c r="K9" s="138"/>
      <c r="L9" s="138"/>
    </row>
    <row r="10" spans="2:12" ht="25.5" x14ac:dyDescent="0.25">
      <c r="B10" s="134"/>
      <c r="C10" s="134"/>
      <c r="D10" s="134"/>
      <c r="E10" s="134">
        <v>8413</v>
      </c>
      <c r="F10" s="129" t="s">
        <v>146</v>
      </c>
      <c r="G10" s="120"/>
      <c r="H10" s="120"/>
      <c r="I10" s="138"/>
      <c r="J10" s="138"/>
      <c r="K10" s="138"/>
      <c r="L10" s="138"/>
    </row>
    <row r="11" spans="2:12" x14ac:dyDescent="0.25">
      <c r="B11" s="134"/>
      <c r="C11" s="134"/>
      <c r="D11" s="134"/>
      <c r="E11" s="133" t="s">
        <v>140</v>
      </c>
      <c r="F11" s="115"/>
      <c r="G11" s="120"/>
      <c r="H11" s="120"/>
      <c r="I11" s="138"/>
      <c r="J11" s="138"/>
      <c r="K11" s="138"/>
      <c r="L11" s="138"/>
    </row>
    <row r="12" spans="2:12" ht="25.5" x14ac:dyDescent="0.25">
      <c r="B12" s="132">
        <v>5</v>
      </c>
      <c r="C12" s="127"/>
      <c r="D12" s="127"/>
      <c r="E12" s="127"/>
      <c r="F12" s="126" t="s">
        <v>145</v>
      </c>
      <c r="G12" s="119">
        <v>0</v>
      </c>
      <c r="H12" s="119">
        <v>0</v>
      </c>
      <c r="I12" s="137">
        <v>0</v>
      </c>
      <c r="J12" s="137">
        <v>0</v>
      </c>
      <c r="K12" s="137" t="s">
        <v>102</v>
      </c>
      <c r="L12" s="138"/>
    </row>
    <row r="13" spans="2:12" ht="25.5" x14ac:dyDescent="0.25">
      <c r="B13" s="130"/>
      <c r="C13" s="130">
        <v>54</v>
      </c>
      <c r="D13" s="130"/>
      <c r="E13" s="130"/>
      <c r="F13" s="131" t="s">
        <v>144</v>
      </c>
      <c r="G13" s="120"/>
      <c r="H13" s="120"/>
      <c r="I13" s="138"/>
      <c r="J13" s="138"/>
      <c r="K13" s="138"/>
      <c r="L13" s="138"/>
    </row>
    <row r="14" spans="2:12" ht="63.75" x14ac:dyDescent="0.25">
      <c r="B14" s="130"/>
      <c r="C14" s="130"/>
      <c r="D14" s="130">
        <v>541</v>
      </c>
      <c r="E14" s="129"/>
      <c r="F14" s="129" t="s">
        <v>143</v>
      </c>
      <c r="G14" s="120"/>
      <c r="H14" s="120"/>
      <c r="I14" s="138"/>
      <c r="J14" s="138"/>
      <c r="K14" s="138"/>
      <c r="L14" s="138"/>
    </row>
    <row r="15" spans="2:12" ht="38.25" x14ac:dyDescent="0.25">
      <c r="B15" s="130"/>
      <c r="C15" s="130"/>
      <c r="D15" s="130"/>
      <c r="E15" s="129">
        <v>5413</v>
      </c>
      <c r="F15" s="129" t="s">
        <v>142</v>
      </c>
      <c r="G15" s="120"/>
      <c r="H15" s="120"/>
      <c r="I15" s="138"/>
      <c r="J15" s="138"/>
      <c r="K15" s="138"/>
      <c r="L15" s="138"/>
    </row>
    <row r="16" spans="2:12" x14ac:dyDescent="0.25">
      <c r="B16" s="128" t="s">
        <v>141</v>
      </c>
      <c r="C16" s="127"/>
      <c r="D16" s="127"/>
      <c r="E16" s="127"/>
      <c r="F16" s="126" t="s">
        <v>140</v>
      </c>
      <c r="G16" s="120"/>
      <c r="H16" s="120"/>
      <c r="I16" s="138"/>
      <c r="J16" s="138"/>
      <c r="K16" s="138"/>
      <c r="L16" s="138"/>
    </row>
  </sheetData>
  <mergeCells count="4">
    <mergeCell ref="B5:F5"/>
    <mergeCell ref="B2:L2"/>
    <mergeCell ref="B3:L3"/>
    <mergeCell ref="B6:F6"/>
  </mergeCells>
  <pageMargins left="0.7" right="0.7" top="0.75" bottom="0.75" header="0.3" footer="0.3"/>
  <pageSetup paperSize="9"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H21"/>
  <sheetViews>
    <sheetView workbookViewId="0">
      <selection activeCell="C4" sqref="C4:H4"/>
    </sheetView>
  </sheetViews>
  <sheetFormatPr defaultRowHeight="15" x14ac:dyDescent="0.25"/>
  <cols>
    <col min="1" max="1" width="9.140625" style="114"/>
    <col min="2" max="2" width="37.7109375" style="114" customWidth="1"/>
    <col min="3" max="6" width="25.28515625" style="114" customWidth="1"/>
    <col min="7" max="8" width="15.7109375" style="114" customWidth="1"/>
    <col min="9" max="16384" width="9.140625" style="114"/>
  </cols>
  <sheetData>
    <row r="1" spans="2:8" ht="18" x14ac:dyDescent="0.25">
      <c r="B1" s="109"/>
      <c r="C1" s="109"/>
      <c r="D1" s="109"/>
      <c r="E1" s="109"/>
      <c r="F1" s="110"/>
      <c r="G1" s="110"/>
      <c r="H1" s="110"/>
    </row>
    <row r="2" spans="2:8" ht="15.75" customHeight="1" x14ac:dyDescent="0.25">
      <c r="B2" s="270" t="s">
        <v>18</v>
      </c>
      <c r="C2" s="270"/>
      <c r="D2" s="270"/>
      <c r="E2" s="270"/>
      <c r="F2" s="270"/>
      <c r="G2" s="270"/>
      <c r="H2" s="270"/>
    </row>
    <row r="3" spans="2:8" ht="18" x14ac:dyDescent="0.25">
      <c r="B3" s="109"/>
      <c r="C3" s="109"/>
      <c r="D3" s="109"/>
      <c r="E3" s="109"/>
      <c r="F3" s="110"/>
      <c r="G3" s="110"/>
      <c r="H3" s="110"/>
    </row>
    <row r="4" spans="2:8" ht="33.75" customHeight="1" x14ac:dyDescent="0.25">
      <c r="B4" s="111" t="s">
        <v>3</v>
      </c>
      <c r="C4" s="111" t="s">
        <v>101</v>
      </c>
      <c r="D4" s="111" t="s">
        <v>182</v>
      </c>
      <c r="E4" s="111" t="s">
        <v>178</v>
      </c>
      <c r="F4" s="111" t="s">
        <v>179</v>
      </c>
      <c r="G4" s="111" t="s">
        <v>5</v>
      </c>
      <c r="H4" s="111" t="s">
        <v>21</v>
      </c>
    </row>
    <row r="5" spans="2:8" ht="25.5" customHeight="1" x14ac:dyDescent="0.25">
      <c r="B5" s="111">
        <v>1</v>
      </c>
      <c r="C5" s="136">
        <v>2</v>
      </c>
      <c r="D5" s="136">
        <v>3</v>
      </c>
      <c r="E5" s="136">
        <v>4</v>
      </c>
      <c r="F5" s="136">
        <v>5</v>
      </c>
      <c r="G5" s="136" t="s">
        <v>12</v>
      </c>
      <c r="H5" s="136" t="s">
        <v>13</v>
      </c>
    </row>
    <row r="6" spans="2:8" x14ac:dyDescent="0.25">
      <c r="B6" s="144" t="s">
        <v>19</v>
      </c>
      <c r="C6" s="143">
        <v>0</v>
      </c>
      <c r="D6" s="143">
        <v>0</v>
      </c>
      <c r="E6" s="143">
        <v>0</v>
      </c>
      <c r="F6" s="143">
        <v>0</v>
      </c>
      <c r="G6" s="142" t="s">
        <v>102</v>
      </c>
      <c r="H6" s="142" t="s">
        <v>102</v>
      </c>
    </row>
    <row r="7" spans="2:8" x14ac:dyDescent="0.25">
      <c r="B7" s="135" t="s">
        <v>47</v>
      </c>
      <c r="C7" s="120"/>
      <c r="D7" s="120"/>
      <c r="E7" s="120"/>
      <c r="F7" s="113"/>
      <c r="G7" s="113"/>
      <c r="H7" s="113"/>
    </row>
    <row r="8" spans="2:8" x14ac:dyDescent="0.25">
      <c r="B8" s="116" t="s">
        <v>48</v>
      </c>
      <c r="C8" s="120"/>
      <c r="D8" s="120"/>
      <c r="E8" s="120"/>
      <c r="F8" s="113"/>
      <c r="G8" s="113"/>
      <c r="H8" s="113"/>
    </row>
    <row r="9" spans="2:8" x14ac:dyDescent="0.25">
      <c r="B9" s="141" t="s">
        <v>49</v>
      </c>
      <c r="C9" s="120"/>
      <c r="D9" s="120"/>
      <c r="E9" s="120"/>
      <c r="F9" s="113"/>
      <c r="G9" s="113"/>
      <c r="H9" s="113"/>
    </row>
    <row r="10" spans="2:8" x14ac:dyDescent="0.25">
      <c r="B10" s="135" t="s">
        <v>148</v>
      </c>
      <c r="C10" s="120"/>
      <c r="D10" s="120"/>
      <c r="E10" s="139"/>
      <c r="F10" s="113"/>
      <c r="G10" s="113"/>
      <c r="H10" s="113"/>
    </row>
    <row r="11" spans="2:8" x14ac:dyDescent="0.25">
      <c r="B11" s="140" t="s">
        <v>147</v>
      </c>
      <c r="C11" s="120"/>
      <c r="D11" s="120"/>
      <c r="E11" s="139"/>
      <c r="F11" s="113"/>
      <c r="G11" s="113"/>
      <c r="H11" s="113"/>
    </row>
    <row r="12" spans="2:8" x14ac:dyDescent="0.25">
      <c r="B12" s="135" t="s">
        <v>50</v>
      </c>
      <c r="C12" s="120"/>
      <c r="D12" s="120"/>
      <c r="E12" s="139"/>
      <c r="F12" s="113"/>
      <c r="G12" s="113"/>
      <c r="H12" s="113"/>
    </row>
    <row r="13" spans="2:8" x14ac:dyDescent="0.25">
      <c r="B13" s="140" t="s">
        <v>51</v>
      </c>
      <c r="C13" s="120"/>
      <c r="D13" s="120"/>
      <c r="E13" s="139"/>
      <c r="F13" s="113"/>
      <c r="G13" s="113"/>
      <c r="H13" s="113"/>
    </row>
    <row r="14" spans="2:8" ht="15.75" customHeight="1" x14ac:dyDescent="0.25">
      <c r="B14" s="144" t="s">
        <v>149</v>
      </c>
      <c r="C14" s="143">
        <v>0</v>
      </c>
      <c r="D14" s="143">
        <v>0</v>
      </c>
      <c r="E14" s="143">
        <v>0</v>
      </c>
      <c r="F14" s="143">
        <v>0</v>
      </c>
      <c r="G14" s="142" t="s">
        <v>102</v>
      </c>
      <c r="H14" s="142" t="s">
        <v>102</v>
      </c>
    </row>
    <row r="15" spans="2:8" ht="15.75" customHeight="1" x14ac:dyDescent="0.25">
      <c r="B15" s="135" t="s">
        <v>47</v>
      </c>
      <c r="C15" s="120"/>
      <c r="D15" s="120"/>
      <c r="E15" s="120"/>
      <c r="F15" s="113"/>
      <c r="G15" s="113"/>
      <c r="H15" s="113"/>
    </row>
    <row r="16" spans="2:8" x14ac:dyDescent="0.25">
      <c r="B16" s="116" t="s">
        <v>48</v>
      </c>
      <c r="C16" s="120"/>
      <c r="D16" s="120"/>
      <c r="E16" s="120"/>
      <c r="F16" s="113"/>
      <c r="G16" s="113"/>
      <c r="H16" s="113"/>
    </row>
    <row r="17" spans="2:8" x14ac:dyDescent="0.25">
      <c r="B17" s="141" t="s">
        <v>49</v>
      </c>
      <c r="C17" s="120"/>
      <c r="D17" s="120"/>
      <c r="E17" s="120"/>
      <c r="F17" s="113"/>
      <c r="G17" s="113"/>
      <c r="H17" s="113"/>
    </row>
    <row r="18" spans="2:8" x14ac:dyDescent="0.25">
      <c r="B18" s="135" t="s">
        <v>148</v>
      </c>
      <c r="C18" s="120"/>
      <c r="D18" s="120"/>
      <c r="E18" s="139"/>
      <c r="F18" s="113"/>
      <c r="G18" s="113"/>
      <c r="H18" s="113"/>
    </row>
    <row r="19" spans="2:8" x14ac:dyDescent="0.25">
      <c r="B19" s="140" t="s">
        <v>147</v>
      </c>
      <c r="C19" s="120"/>
      <c r="D19" s="120"/>
      <c r="E19" s="139"/>
      <c r="F19" s="113"/>
      <c r="G19" s="113"/>
      <c r="H19" s="113"/>
    </row>
    <row r="20" spans="2:8" x14ac:dyDescent="0.25">
      <c r="B20" s="135" t="s">
        <v>50</v>
      </c>
      <c r="C20" s="120"/>
      <c r="D20" s="120"/>
      <c r="E20" s="139"/>
      <c r="F20" s="113"/>
      <c r="G20" s="113"/>
      <c r="H20" s="113"/>
    </row>
    <row r="21" spans="2:8" x14ac:dyDescent="0.25">
      <c r="B21" s="140" t="s">
        <v>51</v>
      </c>
      <c r="C21" s="120"/>
      <c r="D21" s="120"/>
      <c r="E21" s="139"/>
      <c r="F21" s="113"/>
      <c r="G21" s="113"/>
      <c r="H21" s="113"/>
    </row>
  </sheetData>
  <mergeCells count="1">
    <mergeCell ref="B2:H2"/>
  </mergeCells>
  <pageMargins left="0.7" right="0.7" top="0.75" bottom="0.75" header="0.3" footer="0.3"/>
  <pageSetup paperSize="9" scale="7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04A9B-CDC2-420C-9825-747FC3BA8784}">
  <dimension ref="A1:K269"/>
  <sheetViews>
    <sheetView tabSelected="1" topLeftCell="A124" workbookViewId="0">
      <selection activeCell="K136" sqref="K136"/>
    </sheetView>
  </sheetViews>
  <sheetFormatPr defaultRowHeight="12.75" x14ac:dyDescent="0.2"/>
  <cols>
    <col min="1" max="1" width="11.85546875" style="201" customWidth="1"/>
    <col min="2" max="2" width="7.28515625" style="201" customWidth="1"/>
    <col min="3" max="3" width="34.7109375" style="201" customWidth="1"/>
    <col min="4" max="4" width="19.140625" style="196" customWidth="1"/>
    <col min="5" max="5" width="21.7109375" style="196" customWidth="1"/>
    <col min="6" max="6" width="12.28515625" style="230" customWidth="1"/>
    <col min="7" max="7" width="3.5703125" style="186" customWidth="1"/>
    <col min="8" max="8" width="9.140625" style="186"/>
    <col min="9" max="9" width="14.5703125" style="186" customWidth="1"/>
    <col min="10" max="10" width="9.140625" style="186"/>
    <col min="11" max="11" width="18.85546875" style="186" customWidth="1"/>
    <col min="12" max="254" width="9.140625" style="186"/>
    <col min="255" max="255" width="0.140625" style="186" customWidth="1"/>
    <col min="256" max="256" width="6.140625" style="186" bestFit="1" customWidth="1"/>
    <col min="257" max="257" width="24.42578125" style="186" customWidth="1"/>
    <col min="258" max="258" width="0" style="186" hidden="1" customWidth="1"/>
    <col min="259" max="259" width="32.28515625" style="186" customWidth="1"/>
    <col min="260" max="261" width="15.7109375" style="186" customWidth="1"/>
    <col min="262" max="262" width="0" style="186" hidden="1" customWidth="1"/>
    <col min="263" max="263" width="0.28515625" style="186" customWidth="1"/>
    <col min="264" max="510" width="9.140625" style="186"/>
    <col min="511" max="511" width="0.140625" style="186" customWidth="1"/>
    <col min="512" max="512" width="6.140625" style="186" bestFit="1" customWidth="1"/>
    <col min="513" max="513" width="24.42578125" style="186" customWidth="1"/>
    <col min="514" max="514" width="0" style="186" hidden="1" customWidth="1"/>
    <col min="515" max="515" width="32.28515625" style="186" customWidth="1"/>
    <col min="516" max="517" width="15.7109375" style="186" customWidth="1"/>
    <col min="518" max="518" width="0" style="186" hidden="1" customWidth="1"/>
    <col min="519" max="519" width="0.28515625" style="186" customWidth="1"/>
    <col min="520" max="766" width="9.140625" style="186"/>
    <col min="767" max="767" width="0.140625" style="186" customWidth="1"/>
    <col min="768" max="768" width="6.140625" style="186" bestFit="1" customWidth="1"/>
    <col min="769" max="769" width="24.42578125" style="186" customWidth="1"/>
    <col min="770" max="770" width="0" style="186" hidden="1" customWidth="1"/>
    <col min="771" max="771" width="32.28515625" style="186" customWidth="1"/>
    <col min="772" max="773" width="15.7109375" style="186" customWidth="1"/>
    <col min="774" max="774" width="0" style="186" hidden="1" customWidth="1"/>
    <col min="775" max="775" width="0.28515625" style="186" customWidth="1"/>
    <col min="776" max="1022" width="9.140625" style="186"/>
    <col min="1023" max="1023" width="0.140625" style="186" customWidth="1"/>
    <col min="1024" max="1024" width="6.140625" style="186" bestFit="1" customWidth="1"/>
    <col min="1025" max="1025" width="24.42578125" style="186" customWidth="1"/>
    <col min="1026" max="1026" width="0" style="186" hidden="1" customWidth="1"/>
    <col min="1027" max="1027" width="32.28515625" style="186" customWidth="1"/>
    <col min="1028" max="1029" width="15.7109375" style="186" customWidth="1"/>
    <col min="1030" max="1030" width="0" style="186" hidden="1" customWidth="1"/>
    <col min="1031" max="1031" width="0.28515625" style="186" customWidth="1"/>
    <col min="1032" max="1278" width="9.140625" style="186"/>
    <col min="1279" max="1279" width="0.140625" style="186" customWidth="1"/>
    <col min="1280" max="1280" width="6.140625" style="186" bestFit="1" customWidth="1"/>
    <col min="1281" max="1281" width="24.42578125" style="186" customWidth="1"/>
    <col min="1282" max="1282" width="0" style="186" hidden="1" customWidth="1"/>
    <col min="1283" max="1283" width="32.28515625" style="186" customWidth="1"/>
    <col min="1284" max="1285" width="15.7109375" style="186" customWidth="1"/>
    <col min="1286" max="1286" width="0" style="186" hidden="1" customWidth="1"/>
    <col min="1287" max="1287" width="0.28515625" style="186" customWidth="1"/>
    <col min="1288" max="1534" width="9.140625" style="186"/>
    <col min="1535" max="1535" width="0.140625" style="186" customWidth="1"/>
    <col min="1536" max="1536" width="6.140625" style="186" bestFit="1" customWidth="1"/>
    <col min="1537" max="1537" width="24.42578125" style="186" customWidth="1"/>
    <col min="1538" max="1538" width="0" style="186" hidden="1" customWidth="1"/>
    <col min="1539" max="1539" width="32.28515625" style="186" customWidth="1"/>
    <col min="1540" max="1541" width="15.7109375" style="186" customWidth="1"/>
    <col min="1542" max="1542" width="0" style="186" hidden="1" customWidth="1"/>
    <col min="1543" max="1543" width="0.28515625" style="186" customWidth="1"/>
    <col min="1544" max="1790" width="9.140625" style="186"/>
    <col min="1791" max="1791" width="0.140625" style="186" customWidth="1"/>
    <col min="1792" max="1792" width="6.140625" style="186" bestFit="1" customWidth="1"/>
    <col min="1793" max="1793" width="24.42578125" style="186" customWidth="1"/>
    <col min="1794" max="1794" width="0" style="186" hidden="1" customWidth="1"/>
    <col min="1795" max="1795" width="32.28515625" style="186" customWidth="1"/>
    <col min="1796" max="1797" width="15.7109375" style="186" customWidth="1"/>
    <col min="1798" max="1798" width="0" style="186" hidden="1" customWidth="1"/>
    <col min="1799" max="1799" width="0.28515625" style="186" customWidth="1"/>
    <col min="1800" max="2046" width="9.140625" style="186"/>
    <col min="2047" max="2047" width="0.140625" style="186" customWidth="1"/>
    <col min="2048" max="2048" width="6.140625" style="186" bestFit="1" customWidth="1"/>
    <col min="2049" max="2049" width="24.42578125" style="186" customWidth="1"/>
    <col min="2050" max="2050" width="0" style="186" hidden="1" customWidth="1"/>
    <col min="2051" max="2051" width="32.28515625" style="186" customWidth="1"/>
    <col min="2052" max="2053" width="15.7109375" style="186" customWidth="1"/>
    <col min="2054" max="2054" width="0" style="186" hidden="1" customWidth="1"/>
    <col min="2055" max="2055" width="0.28515625" style="186" customWidth="1"/>
    <col min="2056" max="2302" width="9.140625" style="186"/>
    <col min="2303" max="2303" width="0.140625" style="186" customWidth="1"/>
    <col min="2304" max="2304" width="6.140625" style="186" bestFit="1" customWidth="1"/>
    <col min="2305" max="2305" width="24.42578125" style="186" customWidth="1"/>
    <col min="2306" max="2306" width="0" style="186" hidden="1" customWidth="1"/>
    <col min="2307" max="2307" width="32.28515625" style="186" customWidth="1"/>
    <col min="2308" max="2309" width="15.7109375" style="186" customWidth="1"/>
    <col min="2310" max="2310" width="0" style="186" hidden="1" customWidth="1"/>
    <col min="2311" max="2311" width="0.28515625" style="186" customWidth="1"/>
    <col min="2312" max="2558" width="9.140625" style="186"/>
    <col min="2559" max="2559" width="0.140625" style="186" customWidth="1"/>
    <col min="2560" max="2560" width="6.140625" style="186" bestFit="1" customWidth="1"/>
    <col min="2561" max="2561" width="24.42578125" style="186" customWidth="1"/>
    <col min="2562" max="2562" width="0" style="186" hidden="1" customWidth="1"/>
    <col min="2563" max="2563" width="32.28515625" style="186" customWidth="1"/>
    <col min="2564" max="2565" width="15.7109375" style="186" customWidth="1"/>
    <col min="2566" max="2566" width="0" style="186" hidden="1" customWidth="1"/>
    <col min="2567" max="2567" width="0.28515625" style="186" customWidth="1"/>
    <col min="2568" max="2814" width="9.140625" style="186"/>
    <col min="2815" max="2815" width="0.140625" style="186" customWidth="1"/>
    <col min="2816" max="2816" width="6.140625" style="186" bestFit="1" customWidth="1"/>
    <col min="2817" max="2817" width="24.42578125" style="186" customWidth="1"/>
    <col min="2818" max="2818" width="0" style="186" hidden="1" customWidth="1"/>
    <col min="2819" max="2819" width="32.28515625" style="186" customWidth="1"/>
    <col min="2820" max="2821" width="15.7109375" style="186" customWidth="1"/>
    <col min="2822" max="2822" width="0" style="186" hidden="1" customWidth="1"/>
    <col min="2823" max="2823" width="0.28515625" style="186" customWidth="1"/>
    <col min="2824" max="3070" width="9.140625" style="186"/>
    <col min="3071" max="3071" width="0.140625" style="186" customWidth="1"/>
    <col min="3072" max="3072" width="6.140625" style="186" bestFit="1" customWidth="1"/>
    <col min="3073" max="3073" width="24.42578125" style="186" customWidth="1"/>
    <col min="3074" max="3074" width="0" style="186" hidden="1" customWidth="1"/>
    <col min="3075" max="3075" width="32.28515625" style="186" customWidth="1"/>
    <col min="3076" max="3077" width="15.7109375" style="186" customWidth="1"/>
    <col min="3078" max="3078" width="0" style="186" hidden="1" customWidth="1"/>
    <col min="3079" max="3079" width="0.28515625" style="186" customWidth="1"/>
    <col min="3080" max="3326" width="9.140625" style="186"/>
    <col min="3327" max="3327" width="0.140625" style="186" customWidth="1"/>
    <col min="3328" max="3328" width="6.140625" style="186" bestFit="1" customWidth="1"/>
    <col min="3329" max="3329" width="24.42578125" style="186" customWidth="1"/>
    <col min="3330" max="3330" width="0" style="186" hidden="1" customWidth="1"/>
    <col min="3331" max="3331" width="32.28515625" style="186" customWidth="1"/>
    <col min="3332" max="3333" width="15.7109375" style="186" customWidth="1"/>
    <col min="3334" max="3334" width="0" style="186" hidden="1" customWidth="1"/>
    <col min="3335" max="3335" width="0.28515625" style="186" customWidth="1"/>
    <col min="3336" max="3582" width="9.140625" style="186"/>
    <col min="3583" max="3583" width="0.140625" style="186" customWidth="1"/>
    <col min="3584" max="3584" width="6.140625" style="186" bestFit="1" customWidth="1"/>
    <col min="3585" max="3585" width="24.42578125" style="186" customWidth="1"/>
    <col min="3586" max="3586" width="0" style="186" hidden="1" customWidth="1"/>
    <col min="3587" max="3587" width="32.28515625" style="186" customWidth="1"/>
    <col min="3588" max="3589" width="15.7109375" style="186" customWidth="1"/>
    <col min="3590" max="3590" width="0" style="186" hidden="1" customWidth="1"/>
    <col min="3591" max="3591" width="0.28515625" style="186" customWidth="1"/>
    <col min="3592" max="3838" width="9.140625" style="186"/>
    <col min="3839" max="3839" width="0.140625" style="186" customWidth="1"/>
    <col min="3840" max="3840" width="6.140625" style="186" bestFit="1" customWidth="1"/>
    <col min="3841" max="3841" width="24.42578125" style="186" customWidth="1"/>
    <col min="3842" max="3842" width="0" style="186" hidden="1" customWidth="1"/>
    <col min="3843" max="3843" width="32.28515625" style="186" customWidth="1"/>
    <col min="3844" max="3845" width="15.7109375" style="186" customWidth="1"/>
    <col min="3846" max="3846" width="0" style="186" hidden="1" customWidth="1"/>
    <col min="3847" max="3847" width="0.28515625" style="186" customWidth="1"/>
    <col min="3848" max="4094" width="9.140625" style="186"/>
    <col min="4095" max="4095" width="0.140625" style="186" customWidth="1"/>
    <col min="4096" max="4096" width="6.140625" style="186" bestFit="1" customWidth="1"/>
    <col min="4097" max="4097" width="24.42578125" style="186" customWidth="1"/>
    <col min="4098" max="4098" width="0" style="186" hidden="1" customWidth="1"/>
    <col min="4099" max="4099" width="32.28515625" style="186" customWidth="1"/>
    <col min="4100" max="4101" width="15.7109375" style="186" customWidth="1"/>
    <col min="4102" max="4102" width="0" style="186" hidden="1" customWidth="1"/>
    <col min="4103" max="4103" width="0.28515625" style="186" customWidth="1"/>
    <col min="4104" max="4350" width="9.140625" style="186"/>
    <col min="4351" max="4351" width="0.140625" style="186" customWidth="1"/>
    <col min="4352" max="4352" width="6.140625" style="186" bestFit="1" customWidth="1"/>
    <col min="4353" max="4353" width="24.42578125" style="186" customWidth="1"/>
    <col min="4354" max="4354" width="0" style="186" hidden="1" customWidth="1"/>
    <col min="4355" max="4355" width="32.28515625" style="186" customWidth="1"/>
    <col min="4356" max="4357" width="15.7109375" style="186" customWidth="1"/>
    <col min="4358" max="4358" width="0" style="186" hidden="1" customWidth="1"/>
    <col min="4359" max="4359" width="0.28515625" style="186" customWidth="1"/>
    <col min="4360" max="4606" width="9.140625" style="186"/>
    <col min="4607" max="4607" width="0.140625" style="186" customWidth="1"/>
    <col min="4608" max="4608" width="6.140625" style="186" bestFit="1" customWidth="1"/>
    <col min="4609" max="4609" width="24.42578125" style="186" customWidth="1"/>
    <col min="4610" max="4610" width="0" style="186" hidden="1" customWidth="1"/>
    <col min="4611" max="4611" width="32.28515625" style="186" customWidth="1"/>
    <col min="4612" max="4613" width="15.7109375" style="186" customWidth="1"/>
    <col min="4614" max="4614" width="0" style="186" hidden="1" customWidth="1"/>
    <col min="4615" max="4615" width="0.28515625" style="186" customWidth="1"/>
    <col min="4616" max="4862" width="9.140625" style="186"/>
    <col min="4863" max="4863" width="0.140625" style="186" customWidth="1"/>
    <col min="4864" max="4864" width="6.140625" style="186" bestFit="1" customWidth="1"/>
    <col min="4865" max="4865" width="24.42578125" style="186" customWidth="1"/>
    <col min="4866" max="4866" width="0" style="186" hidden="1" customWidth="1"/>
    <col min="4867" max="4867" width="32.28515625" style="186" customWidth="1"/>
    <col min="4868" max="4869" width="15.7109375" style="186" customWidth="1"/>
    <col min="4870" max="4870" width="0" style="186" hidden="1" customWidth="1"/>
    <col min="4871" max="4871" width="0.28515625" style="186" customWidth="1"/>
    <col min="4872" max="5118" width="9.140625" style="186"/>
    <col min="5119" max="5119" width="0.140625" style="186" customWidth="1"/>
    <col min="5120" max="5120" width="6.140625" style="186" bestFit="1" customWidth="1"/>
    <col min="5121" max="5121" width="24.42578125" style="186" customWidth="1"/>
    <col min="5122" max="5122" width="0" style="186" hidden="1" customWidth="1"/>
    <col min="5123" max="5123" width="32.28515625" style="186" customWidth="1"/>
    <col min="5124" max="5125" width="15.7109375" style="186" customWidth="1"/>
    <col min="5126" max="5126" width="0" style="186" hidden="1" customWidth="1"/>
    <col min="5127" max="5127" width="0.28515625" style="186" customWidth="1"/>
    <col min="5128" max="5374" width="9.140625" style="186"/>
    <col min="5375" max="5375" width="0.140625" style="186" customWidth="1"/>
    <col min="5376" max="5376" width="6.140625" style="186" bestFit="1" customWidth="1"/>
    <col min="5377" max="5377" width="24.42578125" style="186" customWidth="1"/>
    <col min="5378" max="5378" width="0" style="186" hidden="1" customWidth="1"/>
    <col min="5379" max="5379" width="32.28515625" style="186" customWidth="1"/>
    <col min="5380" max="5381" width="15.7109375" style="186" customWidth="1"/>
    <col min="5382" max="5382" width="0" style="186" hidden="1" customWidth="1"/>
    <col min="5383" max="5383" width="0.28515625" style="186" customWidth="1"/>
    <col min="5384" max="5630" width="9.140625" style="186"/>
    <col min="5631" max="5631" width="0.140625" style="186" customWidth="1"/>
    <col min="5632" max="5632" width="6.140625" style="186" bestFit="1" customWidth="1"/>
    <col min="5633" max="5633" width="24.42578125" style="186" customWidth="1"/>
    <col min="5634" max="5634" width="0" style="186" hidden="1" customWidth="1"/>
    <col min="5635" max="5635" width="32.28515625" style="186" customWidth="1"/>
    <col min="5636" max="5637" width="15.7109375" style="186" customWidth="1"/>
    <col min="5638" max="5638" width="0" style="186" hidden="1" customWidth="1"/>
    <col min="5639" max="5639" width="0.28515625" style="186" customWidth="1"/>
    <col min="5640" max="5886" width="9.140625" style="186"/>
    <col min="5887" max="5887" width="0.140625" style="186" customWidth="1"/>
    <col min="5888" max="5888" width="6.140625" style="186" bestFit="1" customWidth="1"/>
    <col min="5889" max="5889" width="24.42578125" style="186" customWidth="1"/>
    <col min="5890" max="5890" width="0" style="186" hidden="1" customWidth="1"/>
    <col min="5891" max="5891" width="32.28515625" style="186" customWidth="1"/>
    <col min="5892" max="5893" width="15.7109375" style="186" customWidth="1"/>
    <col min="5894" max="5894" width="0" style="186" hidden="1" customWidth="1"/>
    <col min="5895" max="5895" width="0.28515625" style="186" customWidth="1"/>
    <col min="5896" max="6142" width="9.140625" style="186"/>
    <col min="6143" max="6143" width="0.140625" style="186" customWidth="1"/>
    <col min="6144" max="6144" width="6.140625" style="186" bestFit="1" customWidth="1"/>
    <col min="6145" max="6145" width="24.42578125" style="186" customWidth="1"/>
    <col min="6146" max="6146" width="0" style="186" hidden="1" customWidth="1"/>
    <col min="6147" max="6147" width="32.28515625" style="186" customWidth="1"/>
    <col min="6148" max="6149" width="15.7109375" style="186" customWidth="1"/>
    <col min="6150" max="6150" width="0" style="186" hidden="1" customWidth="1"/>
    <col min="6151" max="6151" width="0.28515625" style="186" customWidth="1"/>
    <col min="6152" max="6398" width="9.140625" style="186"/>
    <col min="6399" max="6399" width="0.140625" style="186" customWidth="1"/>
    <col min="6400" max="6400" width="6.140625" style="186" bestFit="1" customWidth="1"/>
    <col min="6401" max="6401" width="24.42578125" style="186" customWidth="1"/>
    <col min="6402" max="6402" width="0" style="186" hidden="1" customWidth="1"/>
    <col min="6403" max="6403" width="32.28515625" style="186" customWidth="1"/>
    <col min="6404" max="6405" width="15.7109375" style="186" customWidth="1"/>
    <col min="6406" max="6406" width="0" style="186" hidden="1" customWidth="1"/>
    <col min="6407" max="6407" width="0.28515625" style="186" customWidth="1"/>
    <col min="6408" max="6654" width="9.140625" style="186"/>
    <col min="6655" max="6655" width="0.140625" style="186" customWidth="1"/>
    <col min="6656" max="6656" width="6.140625" style="186" bestFit="1" customWidth="1"/>
    <col min="6657" max="6657" width="24.42578125" style="186" customWidth="1"/>
    <col min="6658" max="6658" width="0" style="186" hidden="1" customWidth="1"/>
    <col min="6659" max="6659" width="32.28515625" style="186" customWidth="1"/>
    <col min="6660" max="6661" width="15.7109375" style="186" customWidth="1"/>
    <col min="6662" max="6662" width="0" style="186" hidden="1" customWidth="1"/>
    <col min="6663" max="6663" width="0.28515625" style="186" customWidth="1"/>
    <col min="6664" max="6910" width="9.140625" style="186"/>
    <col min="6911" max="6911" width="0.140625" style="186" customWidth="1"/>
    <col min="6912" max="6912" width="6.140625" style="186" bestFit="1" customWidth="1"/>
    <col min="6913" max="6913" width="24.42578125" style="186" customWidth="1"/>
    <col min="6914" max="6914" width="0" style="186" hidden="1" customWidth="1"/>
    <col min="6915" max="6915" width="32.28515625" style="186" customWidth="1"/>
    <col min="6916" max="6917" width="15.7109375" style="186" customWidth="1"/>
    <col min="6918" max="6918" width="0" style="186" hidden="1" customWidth="1"/>
    <col min="6919" max="6919" width="0.28515625" style="186" customWidth="1"/>
    <col min="6920" max="7166" width="9.140625" style="186"/>
    <col min="7167" max="7167" width="0.140625" style="186" customWidth="1"/>
    <col min="7168" max="7168" width="6.140625" style="186" bestFit="1" customWidth="1"/>
    <col min="7169" max="7169" width="24.42578125" style="186" customWidth="1"/>
    <col min="7170" max="7170" width="0" style="186" hidden="1" customWidth="1"/>
    <col min="7171" max="7171" width="32.28515625" style="186" customWidth="1"/>
    <col min="7172" max="7173" width="15.7109375" style="186" customWidth="1"/>
    <col min="7174" max="7174" width="0" style="186" hidden="1" customWidth="1"/>
    <col min="7175" max="7175" width="0.28515625" style="186" customWidth="1"/>
    <col min="7176" max="7422" width="9.140625" style="186"/>
    <col min="7423" max="7423" width="0.140625" style="186" customWidth="1"/>
    <col min="7424" max="7424" width="6.140625" style="186" bestFit="1" customWidth="1"/>
    <col min="7425" max="7425" width="24.42578125" style="186" customWidth="1"/>
    <col min="7426" max="7426" width="0" style="186" hidden="1" customWidth="1"/>
    <col min="7427" max="7427" width="32.28515625" style="186" customWidth="1"/>
    <col min="7428" max="7429" width="15.7109375" style="186" customWidth="1"/>
    <col min="7430" max="7430" width="0" style="186" hidden="1" customWidth="1"/>
    <col min="7431" max="7431" width="0.28515625" style="186" customWidth="1"/>
    <col min="7432" max="7678" width="9.140625" style="186"/>
    <col min="7679" max="7679" width="0.140625" style="186" customWidth="1"/>
    <col min="7680" max="7680" width="6.140625" style="186" bestFit="1" customWidth="1"/>
    <col min="7681" max="7681" width="24.42578125" style="186" customWidth="1"/>
    <col min="7682" max="7682" width="0" style="186" hidden="1" customWidth="1"/>
    <col min="7683" max="7683" width="32.28515625" style="186" customWidth="1"/>
    <col min="7684" max="7685" width="15.7109375" style="186" customWidth="1"/>
    <col min="7686" max="7686" width="0" style="186" hidden="1" customWidth="1"/>
    <col min="7687" max="7687" width="0.28515625" style="186" customWidth="1"/>
    <col min="7688" max="7934" width="9.140625" style="186"/>
    <col min="7935" max="7935" width="0.140625" style="186" customWidth="1"/>
    <col min="7936" max="7936" width="6.140625" style="186" bestFit="1" customWidth="1"/>
    <col min="7937" max="7937" width="24.42578125" style="186" customWidth="1"/>
    <col min="7938" max="7938" width="0" style="186" hidden="1" customWidth="1"/>
    <col min="7939" max="7939" width="32.28515625" style="186" customWidth="1"/>
    <col min="7940" max="7941" width="15.7109375" style="186" customWidth="1"/>
    <col min="7942" max="7942" width="0" style="186" hidden="1" customWidth="1"/>
    <col min="7943" max="7943" width="0.28515625" style="186" customWidth="1"/>
    <col min="7944" max="8190" width="9.140625" style="186"/>
    <col min="8191" max="8191" width="0.140625" style="186" customWidth="1"/>
    <col min="8192" max="8192" width="6.140625" style="186" bestFit="1" customWidth="1"/>
    <col min="8193" max="8193" width="24.42578125" style="186" customWidth="1"/>
    <col min="8194" max="8194" width="0" style="186" hidden="1" customWidth="1"/>
    <col min="8195" max="8195" width="32.28515625" style="186" customWidth="1"/>
    <col min="8196" max="8197" width="15.7109375" style="186" customWidth="1"/>
    <col min="8198" max="8198" width="0" style="186" hidden="1" customWidth="1"/>
    <col min="8199" max="8199" width="0.28515625" style="186" customWidth="1"/>
    <col min="8200" max="8446" width="9.140625" style="186"/>
    <col min="8447" max="8447" width="0.140625" style="186" customWidth="1"/>
    <col min="8448" max="8448" width="6.140625" style="186" bestFit="1" customWidth="1"/>
    <col min="8449" max="8449" width="24.42578125" style="186" customWidth="1"/>
    <col min="8450" max="8450" width="0" style="186" hidden="1" customWidth="1"/>
    <col min="8451" max="8451" width="32.28515625" style="186" customWidth="1"/>
    <col min="8452" max="8453" width="15.7109375" style="186" customWidth="1"/>
    <col min="8454" max="8454" width="0" style="186" hidden="1" customWidth="1"/>
    <col min="8455" max="8455" width="0.28515625" style="186" customWidth="1"/>
    <col min="8456" max="8702" width="9.140625" style="186"/>
    <col min="8703" max="8703" width="0.140625" style="186" customWidth="1"/>
    <col min="8704" max="8704" width="6.140625" style="186" bestFit="1" customWidth="1"/>
    <col min="8705" max="8705" width="24.42578125" style="186" customWidth="1"/>
    <col min="8706" max="8706" width="0" style="186" hidden="1" customWidth="1"/>
    <col min="8707" max="8707" width="32.28515625" style="186" customWidth="1"/>
    <col min="8708" max="8709" width="15.7109375" style="186" customWidth="1"/>
    <col min="8710" max="8710" width="0" style="186" hidden="1" customWidth="1"/>
    <col min="8711" max="8711" width="0.28515625" style="186" customWidth="1"/>
    <col min="8712" max="8958" width="9.140625" style="186"/>
    <col min="8959" max="8959" width="0.140625" style="186" customWidth="1"/>
    <col min="8960" max="8960" width="6.140625" style="186" bestFit="1" customWidth="1"/>
    <col min="8961" max="8961" width="24.42578125" style="186" customWidth="1"/>
    <col min="8962" max="8962" width="0" style="186" hidden="1" customWidth="1"/>
    <col min="8963" max="8963" width="32.28515625" style="186" customWidth="1"/>
    <col min="8964" max="8965" width="15.7109375" style="186" customWidth="1"/>
    <col min="8966" max="8966" width="0" style="186" hidden="1" customWidth="1"/>
    <col min="8967" max="8967" width="0.28515625" style="186" customWidth="1"/>
    <col min="8968" max="9214" width="9.140625" style="186"/>
    <col min="9215" max="9215" width="0.140625" style="186" customWidth="1"/>
    <col min="9216" max="9216" width="6.140625" style="186" bestFit="1" customWidth="1"/>
    <col min="9217" max="9217" width="24.42578125" style="186" customWidth="1"/>
    <col min="9218" max="9218" width="0" style="186" hidden="1" customWidth="1"/>
    <col min="9219" max="9219" width="32.28515625" style="186" customWidth="1"/>
    <col min="9220" max="9221" width="15.7109375" style="186" customWidth="1"/>
    <col min="9222" max="9222" width="0" style="186" hidden="1" customWidth="1"/>
    <col min="9223" max="9223" width="0.28515625" style="186" customWidth="1"/>
    <col min="9224" max="9470" width="9.140625" style="186"/>
    <col min="9471" max="9471" width="0.140625" style="186" customWidth="1"/>
    <col min="9472" max="9472" width="6.140625" style="186" bestFit="1" customWidth="1"/>
    <col min="9473" max="9473" width="24.42578125" style="186" customWidth="1"/>
    <col min="9474" max="9474" width="0" style="186" hidden="1" customWidth="1"/>
    <col min="9475" max="9475" width="32.28515625" style="186" customWidth="1"/>
    <col min="9476" max="9477" width="15.7109375" style="186" customWidth="1"/>
    <col min="9478" max="9478" width="0" style="186" hidden="1" customWidth="1"/>
    <col min="9479" max="9479" width="0.28515625" style="186" customWidth="1"/>
    <col min="9480" max="9726" width="9.140625" style="186"/>
    <col min="9727" max="9727" width="0.140625" style="186" customWidth="1"/>
    <col min="9728" max="9728" width="6.140625" style="186" bestFit="1" customWidth="1"/>
    <col min="9729" max="9729" width="24.42578125" style="186" customWidth="1"/>
    <col min="9730" max="9730" width="0" style="186" hidden="1" customWidth="1"/>
    <col min="9731" max="9731" width="32.28515625" style="186" customWidth="1"/>
    <col min="9732" max="9733" width="15.7109375" style="186" customWidth="1"/>
    <col min="9734" max="9734" width="0" style="186" hidden="1" customWidth="1"/>
    <col min="9735" max="9735" width="0.28515625" style="186" customWidth="1"/>
    <col min="9736" max="9982" width="9.140625" style="186"/>
    <col min="9983" max="9983" width="0.140625" style="186" customWidth="1"/>
    <col min="9984" max="9984" width="6.140625" style="186" bestFit="1" customWidth="1"/>
    <col min="9985" max="9985" width="24.42578125" style="186" customWidth="1"/>
    <col min="9986" max="9986" width="0" style="186" hidden="1" customWidth="1"/>
    <col min="9987" max="9987" width="32.28515625" style="186" customWidth="1"/>
    <col min="9988" max="9989" width="15.7109375" style="186" customWidth="1"/>
    <col min="9990" max="9990" width="0" style="186" hidden="1" customWidth="1"/>
    <col min="9991" max="9991" width="0.28515625" style="186" customWidth="1"/>
    <col min="9992" max="10238" width="9.140625" style="186"/>
    <col min="10239" max="10239" width="0.140625" style="186" customWidth="1"/>
    <col min="10240" max="10240" width="6.140625" style="186" bestFit="1" customWidth="1"/>
    <col min="10241" max="10241" width="24.42578125" style="186" customWidth="1"/>
    <col min="10242" max="10242" width="0" style="186" hidden="1" customWidth="1"/>
    <col min="10243" max="10243" width="32.28515625" style="186" customWidth="1"/>
    <col min="10244" max="10245" width="15.7109375" style="186" customWidth="1"/>
    <col min="10246" max="10246" width="0" style="186" hidden="1" customWidth="1"/>
    <col min="10247" max="10247" width="0.28515625" style="186" customWidth="1"/>
    <col min="10248" max="10494" width="9.140625" style="186"/>
    <col min="10495" max="10495" width="0.140625" style="186" customWidth="1"/>
    <col min="10496" max="10496" width="6.140625" style="186" bestFit="1" customWidth="1"/>
    <col min="10497" max="10497" width="24.42578125" style="186" customWidth="1"/>
    <col min="10498" max="10498" width="0" style="186" hidden="1" customWidth="1"/>
    <col min="10499" max="10499" width="32.28515625" style="186" customWidth="1"/>
    <col min="10500" max="10501" width="15.7109375" style="186" customWidth="1"/>
    <col min="10502" max="10502" width="0" style="186" hidden="1" customWidth="1"/>
    <col min="10503" max="10503" width="0.28515625" style="186" customWidth="1"/>
    <col min="10504" max="10750" width="9.140625" style="186"/>
    <col min="10751" max="10751" width="0.140625" style="186" customWidth="1"/>
    <col min="10752" max="10752" width="6.140625" style="186" bestFit="1" customWidth="1"/>
    <col min="10753" max="10753" width="24.42578125" style="186" customWidth="1"/>
    <col min="10754" max="10754" width="0" style="186" hidden="1" customWidth="1"/>
    <col min="10755" max="10755" width="32.28515625" style="186" customWidth="1"/>
    <col min="10756" max="10757" width="15.7109375" style="186" customWidth="1"/>
    <col min="10758" max="10758" width="0" style="186" hidden="1" customWidth="1"/>
    <col min="10759" max="10759" width="0.28515625" style="186" customWidth="1"/>
    <col min="10760" max="11006" width="9.140625" style="186"/>
    <col min="11007" max="11007" width="0.140625" style="186" customWidth="1"/>
    <col min="11008" max="11008" width="6.140625" style="186" bestFit="1" customWidth="1"/>
    <col min="11009" max="11009" width="24.42578125" style="186" customWidth="1"/>
    <col min="11010" max="11010" width="0" style="186" hidden="1" customWidth="1"/>
    <col min="11011" max="11011" width="32.28515625" style="186" customWidth="1"/>
    <col min="11012" max="11013" width="15.7109375" style="186" customWidth="1"/>
    <col min="11014" max="11014" width="0" style="186" hidden="1" customWidth="1"/>
    <col min="11015" max="11015" width="0.28515625" style="186" customWidth="1"/>
    <col min="11016" max="11262" width="9.140625" style="186"/>
    <col min="11263" max="11263" width="0.140625" style="186" customWidth="1"/>
    <col min="11264" max="11264" width="6.140625" style="186" bestFit="1" customWidth="1"/>
    <col min="11265" max="11265" width="24.42578125" style="186" customWidth="1"/>
    <col min="11266" max="11266" width="0" style="186" hidden="1" customWidth="1"/>
    <col min="11267" max="11267" width="32.28515625" style="186" customWidth="1"/>
    <col min="11268" max="11269" width="15.7109375" style="186" customWidth="1"/>
    <col min="11270" max="11270" width="0" style="186" hidden="1" customWidth="1"/>
    <col min="11271" max="11271" width="0.28515625" style="186" customWidth="1"/>
    <col min="11272" max="11518" width="9.140625" style="186"/>
    <col min="11519" max="11519" width="0.140625" style="186" customWidth="1"/>
    <col min="11520" max="11520" width="6.140625" style="186" bestFit="1" customWidth="1"/>
    <col min="11521" max="11521" width="24.42578125" style="186" customWidth="1"/>
    <col min="11522" max="11522" width="0" style="186" hidden="1" customWidth="1"/>
    <col min="11523" max="11523" width="32.28515625" style="186" customWidth="1"/>
    <col min="11524" max="11525" width="15.7109375" style="186" customWidth="1"/>
    <col min="11526" max="11526" width="0" style="186" hidden="1" customWidth="1"/>
    <col min="11527" max="11527" width="0.28515625" style="186" customWidth="1"/>
    <col min="11528" max="11774" width="9.140625" style="186"/>
    <col min="11775" max="11775" width="0.140625" style="186" customWidth="1"/>
    <col min="11776" max="11776" width="6.140625" style="186" bestFit="1" customWidth="1"/>
    <col min="11777" max="11777" width="24.42578125" style="186" customWidth="1"/>
    <col min="11778" max="11778" width="0" style="186" hidden="1" customWidth="1"/>
    <col min="11779" max="11779" width="32.28515625" style="186" customWidth="1"/>
    <col min="11780" max="11781" width="15.7109375" style="186" customWidth="1"/>
    <col min="11782" max="11782" width="0" style="186" hidden="1" customWidth="1"/>
    <col min="11783" max="11783" width="0.28515625" style="186" customWidth="1"/>
    <col min="11784" max="12030" width="9.140625" style="186"/>
    <col min="12031" max="12031" width="0.140625" style="186" customWidth="1"/>
    <col min="12032" max="12032" width="6.140625" style="186" bestFit="1" customWidth="1"/>
    <col min="12033" max="12033" width="24.42578125" style="186" customWidth="1"/>
    <col min="12034" max="12034" width="0" style="186" hidden="1" customWidth="1"/>
    <col min="12035" max="12035" width="32.28515625" style="186" customWidth="1"/>
    <col min="12036" max="12037" width="15.7109375" style="186" customWidth="1"/>
    <col min="12038" max="12038" width="0" style="186" hidden="1" customWidth="1"/>
    <col min="12039" max="12039" width="0.28515625" style="186" customWidth="1"/>
    <col min="12040" max="12286" width="9.140625" style="186"/>
    <col min="12287" max="12287" width="0.140625" style="186" customWidth="1"/>
    <col min="12288" max="12288" width="6.140625" style="186" bestFit="1" customWidth="1"/>
    <col min="12289" max="12289" width="24.42578125" style="186" customWidth="1"/>
    <col min="12290" max="12290" width="0" style="186" hidden="1" customWidth="1"/>
    <col min="12291" max="12291" width="32.28515625" style="186" customWidth="1"/>
    <col min="12292" max="12293" width="15.7109375" style="186" customWidth="1"/>
    <col min="12294" max="12294" width="0" style="186" hidden="1" customWidth="1"/>
    <col min="12295" max="12295" width="0.28515625" style="186" customWidth="1"/>
    <col min="12296" max="12542" width="9.140625" style="186"/>
    <col min="12543" max="12543" width="0.140625" style="186" customWidth="1"/>
    <col min="12544" max="12544" width="6.140625" style="186" bestFit="1" customWidth="1"/>
    <col min="12545" max="12545" width="24.42578125" style="186" customWidth="1"/>
    <col min="12546" max="12546" width="0" style="186" hidden="1" customWidth="1"/>
    <col min="12547" max="12547" width="32.28515625" style="186" customWidth="1"/>
    <col min="12548" max="12549" width="15.7109375" style="186" customWidth="1"/>
    <col min="12550" max="12550" width="0" style="186" hidden="1" customWidth="1"/>
    <col min="12551" max="12551" width="0.28515625" style="186" customWidth="1"/>
    <col min="12552" max="12798" width="9.140625" style="186"/>
    <col min="12799" max="12799" width="0.140625" style="186" customWidth="1"/>
    <col min="12800" max="12800" width="6.140625" style="186" bestFit="1" customWidth="1"/>
    <col min="12801" max="12801" width="24.42578125" style="186" customWidth="1"/>
    <col min="12802" max="12802" width="0" style="186" hidden="1" customWidth="1"/>
    <col min="12803" max="12803" width="32.28515625" style="186" customWidth="1"/>
    <col min="12804" max="12805" width="15.7109375" style="186" customWidth="1"/>
    <col min="12806" max="12806" width="0" style="186" hidden="1" customWidth="1"/>
    <col min="12807" max="12807" width="0.28515625" style="186" customWidth="1"/>
    <col min="12808" max="13054" width="9.140625" style="186"/>
    <col min="13055" max="13055" width="0.140625" style="186" customWidth="1"/>
    <col min="13056" max="13056" width="6.140625" style="186" bestFit="1" customWidth="1"/>
    <col min="13057" max="13057" width="24.42578125" style="186" customWidth="1"/>
    <col min="13058" max="13058" width="0" style="186" hidden="1" customWidth="1"/>
    <col min="13059" max="13059" width="32.28515625" style="186" customWidth="1"/>
    <col min="13060" max="13061" width="15.7109375" style="186" customWidth="1"/>
    <col min="13062" max="13062" width="0" style="186" hidden="1" customWidth="1"/>
    <col min="13063" max="13063" width="0.28515625" style="186" customWidth="1"/>
    <col min="13064" max="13310" width="9.140625" style="186"/>
    <col min="13311" max="13311" width="0.140625" style="186" customWidth="1"/>
    <col min="13312" max="13312" width="6.140625" style="186" bestFit="1" customWidth="1"/>
    <col min="13313" max="13313" width="24.42578125" style="186" customWidth="1"/>
    <col min="13314" max="13314" width="0" style="186" hidden="1" customWidth="1"/>
    <col min="13315" max="13315" width="32.28515625" style="186" customWidth="1"/>
    <col min="13316" max="13317" width="15.7109375" style="186" customWidth="1"/>
    <col min="13318" max="13318" width="0" style="186" hidden="1" customWidth="1"/>
    <col min="13319" max="13319" width="0.28515625" style="186" customWidth="1"/>
    <col min="13320" max="13566" width="9.140625" style="186"/>
    <col min="13567" max="13567" width="0.140625" style="186" customWidth="1"/>
    <col min="13568" max="13568" width="6.140625" style="186" bestFit="1" customWidth="1"/>
    <col min="13569" max="13569" width="24.42578125" style="186" customWidth="1"/>
    <col min="13570" max="13570" width="0" style="186" hidden="1" customWidth="1"/>
    <col min="13571" max="13571" width="32.28515625" style="186" customWidth="1"/>
    <col min="13572" max="13573" width="15.7109375" style="186" customWidth="1"/>
    <col min="13574" max="13574" width="0" style="186" hidden="1" customWidth="1"/>
    <col min="13575" max="13575" width="0.28515625" style="186" customWidth="1"/>
    <col min="13576" max="13822" width="9.140625" style="186"/>
    <col min="13823" max="13823" width="0.140625" style="186" customWidth="1"/>
    <col min="13824" max="13824" width="6.140625" style="186" bestFit="1" customWidth="1"/>
    <col min="13825" max="13825" width="24.42578125" style="186" customWidth="1"/>
    <col min="13826" max="13826" width="0" style="186" hidden="1" customWidth="1"/>
    <col min="13827" max="13827" width="32.28515625" style="186" customWidth="1"/>
    <col min="13828" max="13829" width="15.7109375" style="186" customWidth="1"/>
    <col min="13830" max="13830" width="0" style="186" hidden="1" customWidth="1"/>
    <col min="13831" max="13831" width="0.28515625" style="186" customWidth="1"/>
    <col min="13832" max="14078" width="9.140625" style="186"/>
    <col min="14079" max="14079" width="0.140625" style="186" customWidth="1"/>
    <col min="14080" max="14080" width="6.140625" style="186" bestFit="1" customWidth="1"/>
    <col min="14081" max="14081" width="24.42578125" style="186" customWidth="1"/>
    <col min="14082" max="14082" width="0" style="186" hidden="1" customWidth="1"/>
    <col min="14083" max="14083" width="32.28515625" style="186" customWidth="1"/>
    <col min="14084" max="14085" width="15.7109375" style="186" customWidth="1"/>
    <col min="14086" max="14086" width="0" style="186" hidden="1" customWidth="1"/>
    <col min="14087" max="14087" width="0.28515625" style="186" customWidth="1"/>
    <col min="14088" max="14334" width="9.140625" style="186"/>
    <col min="14335" max="14335" width="0.140625" style="186" customWidth="1"/>
    <col min="14336" max="14336" width="6.140625" style="186" bestFit="1" customWidth="1"/>
    <col min="14337" max="14337" width="24.42578125" style="186" customWidth="1"/>
    <col min="14338" max="14338" width="0" style="186" hidden="1" customWidth="1"/>
    <col min="14339" max="14339" width="32.28515625" style="186" customWidth="1"/>
    <col min="14340" max="14341" width="15.7109375" style="186" customWidth="1"/>
    <col min="14342" max="14342" width="0" style="186" hidden="1" customWidth="1"/>
    <col min="14343" max="14343" width="0.28515625" style="186" customWidth="1"/>
    <col min="14344" max="14590" width="9.140625" style="186"/>
    <col min="14591" max="14591" width="0.140625" style="186" customWidth="1"/>
    <col min="14592" max="14592" width="6.140625" style="186" bestFit="1" customWidth="1"/>
    <col min="14593" max="14593" width="24.42578125" style="186" customWidth="1"/>
    <col min="14594" max="14594" width="0" style="186" hidden="1" customWidth="1"/>
    <col min="14595" max="14595" width="32.28515625" style="186" customWidth="1"/>
    <col min="14596" max="14597" width="15.7109375" style="186" customWidth="1"/>
    <col min="14598" max="14598" width="0" style="186" hidden="1" customWidth="1"/>
    <col min="14599" max="14599" width="0.28515625" style="186" customWidth="1"/>
    <col min="14600" max="14846" width="9.140625" style="186"/>
    <col min="14847" max="14847" width="0.140625" style="186" customWidth="1"/>
    <col min="14848" max="14848" width="6.140625" style="186" bestFit="1" customWidth="1"/>
    <col min="14849" max="14849" width="24.42578125" style="186" customWidth="1"/>
    <col min="14850" max="14850" width="0" style="186" hidden="1" customWidth="1"/>
    <col min="14851" max="14851" width="32.28515625" style="186" customWidth="1"/>
    <col min="14852" max="14853" width="15.7109375" style="186" customWidth="1"/>
    <col min="14854" max="14854" width="0" style="186" hidden="1" customWidth="1"/>
    <col min="14855" max="14855" width="0.28515625" style="186" customWidth="1"/>
    <col min="14856" max="15102" width="9.140625" style="186"/>
    <col min="15103" max="15103" width="0.140625" style="186" customWidth="1"/>
    <col min="15104" max="15104" width="6.140625" style="186" bestFit="1" customWidth="1"/>
    <col min="15105" max="15105" width="24.42578125" style="186" customWidth="1"/>
    <col min="15106" max="15106" width="0" style="186" hidden="1" customWidth="1"/>
    <col min="15107" max="15107" width="32.28515625" style="186" customWidth="1"/>
    <col min="15108" max="15109" width="15.7109375" style="186" customWidth="1"/>
    <col min="15110" max="15110" width="0" style="186" hidden="1" customWidth="1"/>
    <col min="15111" max="15111" width="0.28515625" style="186" customWidth="1"/>
    <col min="15112" max="15358" width="9.140625" style="186"/>
    <col min="15359" max="15359" width="0.140625" style="186" customWidth="1"/>
    <col min="15360" max="15360" width="6.140625" style="186" bestFit="1" customWidth="1"/>
    <col min="15361" max="15361" width="24.42578125" style="186" customWidth="1"/>
    <col min="15362" max="15362" width="0" style="186" hidden="1" customWidth="1"/>
    <col min="15363" max="15363" width="32.28515625" style="186" customWidth="1"/>
    <col min="15364" max="15365" width="15.7109375" style="186" customWidth="1"/>
    <col min="15366" max="15366" width="0" style="186" hidden="1" customWidth="1"/>
    <col min="15367" max="15367" width="0.28515625" style="186" customWidth="1"/>
    <col min="15368" max="15614" width="9.140625" style="186"/>
    <col min="15615" max="15615" width="0.140625" style="186" customWidth="1"/>
    <col min="15616" max="15616" width="6.140625" style="186" bestFit="1" customWidth="1"/>
    <col min="15617" max="15617" width="24.42578125" style="186" customWidth="1"/>
    <col min="15618" max="15618" width="0" style="186" hidden="1" customWidth="1"/>
    <col min="15619" max="15619" width="32.28515625" style="186" customWidth="1"/>
    <col min="15620" max="15621" width="15.7109375" style="186" customWidth="1"/>
    <col min="15622" max="15622" width="0" style="186" hidden="1" customWidth="1"/>
    <col min="15623" max="15623" width="0.28515625" style="186" customWidth="1"/>
    <col min="15624" max="15870" width="9.140625" style="186"/>
    <col min="15871" max="15871" width="0.140625" style="186" customWidth="1"/>
    <col min="15872" max="15872" width="6.140625" style="186" bestFit="1" customWidth="1"/>
    <col min="15873" max="15873" width="24.42578125" style="186" customWidth="1"/>
    <col min="15874" max="15874" width="0" style="186" hidden="1" customWidth="1"/>
    <col min="15875" max="15875" width="32.28515625" style="186" customWidth="1"/>
    <col min="15876" max="15877" width="15.7109375" style="186" customWidth="1"/>
    <col min="15878" max="15878" width="0" style="186" hidden="1" customWidth="1"/>
    <col min="15879" max="15879" width="0.28515625" style="186" customWidth="1"/>
    <col min="15880" max="16126" width="9.140625" style="186"/>
    <col min="16127" max="16127" width="0.140625" style="186" customWidth="1"/>
    <col min="16128" max="16128" width="6.140625" style="186" bestFit="1" customWidth="1"/>
    <col min="16129" max="16129" width="24.42578125" style="186" customWidth="1"/>
    <col min="16130" max="16130" width="0" style="186" hidden="1" customWidth="1"/>
    <col min="16131" max="16131" width="32.28515625" style="186" customWidth="1"/>
    <col min="16132" max="16133" width="15.7109375" style="186" customWidth="1"/>
    <col min="16134" max="16134" width="0" style="186" hidden="1" customWidth="1"/>
    <col min="16135" max="16135" width="0.28515625" style="186" customWidth="1"/>
    <col min="16136" max="16384" width="9.140625" style="186"/>
  </cols>
  <sheetData>
    <row r="1" spans="1:11" ht="15" customHeight="1" x14ac:dyDescent="0.2"/>
    <row r="2" spans="1:11" ht="15" customHeight="1" x14ac:dyDescent="0.25">
      <c r="D2" s="268" t="s">
        <v>54</v>
      </c>
      <c r="E2" s="274"/>
      <c r="F2" s="274"/>
      <c r="G2" s="274"/>
      <c r="H2" s="274"/>
      <c r="I2" s="274"/>
      <c r="J2" s="274"/>
    </row>
    <row r="3" spans="1:11" ht="15" customHeight="1" x14ac:dyDescent="0.2">
      <c r="D3" s="168"/>
      <c r="E3" s="168"/>
      <c r="F3" s="168"/>
      <c r="G3" s="167"/>
      <c r="H3" s="168"/>
      <c r="I3" s="168"/>
      <c r="J3" s="169"/>
    </row>
    <row r="4" spans="1:11" ht="15" customHeight="1" x14ac:dyDescent="0.25">
      <c r="D4" s="275" t="s">
        <v>55</v>
      </c>
      <c r="E4" s="275"/>
      <c r="F4" s="275"/>
      <c r="G4" s="275"/>
      <c r="H4" s="275"/>
      <c r="I4" s="275"/>
      <c r="J4" s="275"/>
    </row>
    <row r="5" spans="1:11" ht="37.5" customHeight="1" x14ac:dyDescent="0.25">
      <c r="D5" s="210"/>
      <c r="E5" s="210"/>
      <c r="F5" s="210"/>
      <c r="G5" s="185"/>
      <c r="H5" s="185"/>
      <c r="I5" s="185"/>
      <c r="J5" s="185"/>
    </row>
    <row r="6" spans="1:11" ht="33" customHeight="1" x14ac:dyDescent="0.2">
      <c r="C6" s="58"/>
      <c r="D6" s="58" t="s">
        <v>304</v>
      </c>
      <c r="E6" s="58" t="s">
        <v>180</v>
      </c>
      <c r="F6" s="58" t="s">
        <v>311</v>
      </c>
    </row>
    <row r="7" spans="1:11" ht="51" customHeight="1" x14ac:dyDescent="0.2">
      <c r="C7" s="225"/>
      <c r="D7" s="228">
        <v>1</v>
      </c>
      <c r="E7" s="229">
        <v>2</v>
      </c>
      <c r="F7" s="229" t="s">
        <v>168</v>
      </c>
    </row>
    <row r="8" spans="1:11" s="192" customFormat="1" ht="51" customHeight="1" x14ac:dyDescent="0.25">
      <c r="C8" s="277" t="s">
        <v>308</v>
      </c>
      <c r="D8" s="60">
        <v>2593773.33</v>
      </c>
      <c r="E8" s="60">
        <f>+E9+E10+E11+E12+E13</f>
        <v>1195203.1400000001</v>
      </c>
      <c r="F8" s="60">
        <f t="shared" ref="F8:F13" si="0">E8/D8*100</f>
        <v>46.079706587159649</v>
      </c>
      <c r="K8" s="208"/>
    </row>
    <row r="9" spans="1:11" s="189" customFormat="1" ht="27" customHeight="1" x14ac:dyDescent="0.25">
      <c r="A9" s="226"/>
      <c r="B9" s="226"/>
      <c r="C9" s="58" t="s">
        <v>309</v>
      </c>
      <c r="D9" s="170">
        <v>65461.48</v>
      </c>
      <c r="E9" s="170">
        <v>17997.73</v>
      </c>
      <c r="F9" s="36">
        <f t="shared" si="0"/>
        <v>27.493619148238015</v>
      </c>
      <c r="K9" s="209"/>
    </row>
    <row r="10" spans="1:11" ht="17.25" customHeight="1" x14ac:dyDescent="0.25">
      <c r="C10" s="58" t="s">
        <v>310</v>
      </c>
      <c r="D10" s="155">
        <f>+D150+D247</f>
        <v>5475.08</v>
      </c>
      <c r="E10" s="170">
        <v>1540.98</v>
      </c>
      <c r="F10" s="36">
        <f t="shared" si="0"/>
        <v>28.145342168516258</v>
      </c>
    </row>
    <row r="11" spans="1:11" ht="31.5" x14ac:dyDescent="0.2">
      <c r="C11" s="58" t="s">
        <v>169</v>
      </c>
      <c r="D11" s="45">
        <f>+D163+D253</f>
        <v>209683.15</v>
      </c>
      <c r="E11" s="45">
        <v>69107.17</v>
      </c>
      <c r="F11" s="36">
        <f t="shared" si="0"/>
        <v>32.957903388994296</v>
      </c>
      <c r="K11" s="207"/>
    </row>
    <row r="12" spans="1:11" ht="18.75" customHeight="1" x14ac:dyDescent="0.2">
      <c r="C12" s="58" t="s">
        <v>170</v>
      </c>
      <c r="D12" s="45">
        <f>+D69+D75+D104+D124+D142+D206</f>
        <v>2301047.4900000002</v>
      </c>
      <c r="E12" s="45">
        <v>1103011.6599999999</v>
      </c>
      <c r="F12" s="36">
        <f t="shared" si="0"/>
        <v>47.935197547791589</v>
      </c>
    </row>
    <row r="13" spans="1:11" ht="21.75" customHeight="1" x14ac:dyDescent="0.2">
      <c r="A13" s="227"/>
      <c r="B13" s="227"/>
      <c r="C13" s="58" t="s">
        <v>171</v>
      </c>
      <c r="D13" s="45">
        <f>+D227+D260</f>
        <v>12106.130000000001</v>
      </c>
      <c r="E13" s="45">
        <f>+E227</f>
        <v>3545.6</v>
      </c>
      <c r="F13" s="36">
        <f t="shared" si="0"/>
        <v>29.287641880600983</v>
      </c>
    </row>
    <row r="14" spans="1:11" ht="21.75" customHeight="1" x14ac:dyDescent="0.2">
      <c r="A14" s="221"/>
      <c r="B14" s="221"/>
      <c r="C14" s="223"/>
      <c r="D14" s="223"/>
      <c r="E14" s="224"/>
    </row>
    <row r="15" spans="1:11" ht="21.75" customHeight="1" x14ac:dyDescent="0.2">
      <c r="A15" s="221"/>
      <c r="B15" s="221"/>
      <c r="C15" s="223"/>
      <c r="D15" s="223"/>
      <c r="E15" s="224"/>
    </row>
    <row r="16" spans="1:11" s="306" customFormat="1" ht="45" customHeight="1" x14ac:dyDescent="0.2">
      <c r="A16" s="305" t="s">
        <v>183</v>
      </c>
      <c r="B16" s="305"/>
      <c r="C16" s="305" t="s">
        <v>184</v>
      </c>
      <c r="D16" s="305" t="s">
        <v>260</v>
      </c>
      <c r="E16" s="305" t="s">
        <v>307</v>
      </c>
      <c r="F16" s="305" t="s">
        <v>311</v>
      </c>
      <c r="K16" s="307"/>
    </row>
    <row r="17" spans="1:11" ht="45" customHeight="1" x14ac:dyDescent="0.2">
      <c r="A17" s="58"/>
      <c r="B17" s="58"/>
      <c r="C17" s="58" t="s">
        <v>185</v>
      </c>
      <c r="D17" s="276">
        <v>2593773.33</v>
      </c>
      <c r="E17" s="276">
        <f>+E18+E148</f>
        <v>1195203.1399999999</v>
      </c>
      <c r="F17" s="276">
        <f>E17/D17*100</f>
        <v>46.079706587159635</v>
      </c>
      <c r="K17" s="191"/>
    </row>
    <row r="18" spans="1:11" s="189" customFormat="1" ht="19.5" customHeight="1" x14ac:dyDescent="0.2">
      <c r="A18" s="202"/>
      <c r="B18" s="202"/>
      <c r="C18" s="202" t="s">
        <v>186</v>
      </c>
      <c r="D18" s="197">
        <v>99666.47</v>
      </c>
      <c r="E18" s="197">
        <f>+E19+E27+E35+E47+E63+E74+E85+E123+E141</f>
        <v>36995.18</v>
      </c>
      <c r="F18" s="222">
        <f t="shared" ref="F18:F74" si="1">E18/D18*100</f>
        <v>37.118982943812497</v>
      </c>
      <c r="K18" s="231"/>
    </row>
    <row r="19" spans="1:11" ht="15" customHeight="1" x14ac:dyDescent="0.2">
      <c r="A19" s="203" t="s">
        <v>313</v>
      </c>
      <c r="B19" s="203"/>
      <c r="C19" s="203" t="s">
        <v>187</v>
      </c>
      <c r="D19" s="195">
        <v>834.83</v>
      </c>
      <c r="E19" s="195">
        <v>834.83</v>
      </c>
      <c r="F19" s="195">
        <f t="shared" si="1"/>
        <v>100</v>
      </c>
      <c r="K19" s="191"/>
    </row>
    <row r="20" spans="1:11" ht="15" customHeight="1" x14ac:dyDescent="0.2">
      <c r="A20" s="278" t="s">
        <v>319</v>
      </c>
      <c r="B20" s="278"/>
      <c r="C20" s="278" t="s">
        <v>188</v>
      </c>
      <c r="D20" s="279">
        <v>834.83</v>
      </c>
      <c r="E20" s="279">
        <v>834.83</v>
      </c>
      <c r="F20" s="279"/>
      <c r="K20" s="198"/>
    </row>
    <row r="21" spans="1:11" ht="15" customHeight="1" x14ac:dyDescent="0.2">
      <c r="A21" s="280" t="s">
        <v>320</v>
      </c>
      <c r="B21" s="280"/>
      <c r="C21" s="280" t="s">
        <v>188</v>
      </c>
      <c r="D21" s="281">
        <v>834.83</v>
      </c>
      <c r="E21" s="281">
        <v>834.83</v>
      </c>
      <c r="F21" s="281"/>
      <c r="K21" s="191"/>
    </row>
    <row r="22" spans="1:11" ht="15" customHeight="1" x14ac:dyDescent="0.2">
      <c r="A22" s="284" t="s">
        <v>312</v>
      </c>
      <c r="B22" s="284"/>
      <c r="C22" s="284" t="s">
        <v>188</v>
      </c>
      <c r="D22" s="285">
        <v>834.83</v>
      </c>
      <c r="E22" s="285">
        <v>834.83</v>
      </c>
      <c r="F22" s="285"/>
      <c r="K22" s="191"/>
    </row>
    <row r="23" spans="1:11" ht="15" customHeight="1" x14ac:dyDescent="0.2">
      <c r="A23" s="188"/>
      <c r="B23" s="188"/>
      <c r="C23" s="188" t="s">
        <v>56</v>
      </c>
      <c r="D23" s="194">
        <v>834.83</v>
      </c>
      <c r="E23" s="194">
        <f>+E25+E26</f>
        <v>834.83</v>
      </c>
      <c r="F23" s="194"/>
      <c r="K23" s="191"/>
    </row>
    <row r="24" spans="1:11" ht="15" customHeight="1" x14ac:dyDescent="0.2">
      <c r="A24" s="188" t="s">
        <v>189</v>
      </c>
      <c r="B24" s="188">
        <v>3</v>
      </c>
      <c r="C24" s="188" t="s">
        <v>57</v>
      </c>
      <c r="D24" s="194">
        <v>834.83</v>
      </c>
      <c r="E24" s="194">
        <v>624.83000000000004</v>
      </c>
      <c r="F24" s="194"/>
    </row>
    <row r="25" spans="1:11" ht="15" customHeight="1" x14ac:dyDescent="0.2">
      <c r="A25" s="188"/>
      <c r="B25" s="188">
        <v>32</v>
      </c>
      <c r="C25" s="188" t="s">
        <v>261</v>
      </c>
      <c r="D25" s="194" t="s">
        <v>102</v>
      </c>
      <c r="E25" s="194">
        <v>624.83000000000004</v>
      </c>
      <c r="F25" s="194"/>
    </row>
    <row r="26" spans="1:11" s="189" customFormat="1" ht="29.25" customHeight="1" x14ac:dyDescent="0.2">
      <c r="A26" s="188"/>
      <c r="B26" s="188">
        <v>32912</v>
      </c>
      <c r="C26" s="188" t="s">
        <v>266</v>
      </c>
      <c r="D26" s="194" t="s">
        <v>102</v>
      </c>
      <c r="E26" s="194">
        <v>210</v>
      </c>
      <c r="F26" s="194"/>
    </row>
    <row r="27" spans="1:11" ht="15" customHeight="1" x14ac:dyDescent="0.2">
      <c r="A27" s="203" t="s">
        <v>314</v>
      </c>
      <c r="B27" s="203"/>
      <c r="C27" s="203" t="s">
        <v>190</v>
      </c>
      <c r="D27" s="195">
        <v>729.96</v>
      </c>
      <c r="E27" s="195">
        <v>398.16</v>
      </c>
      <c r="F27" s="195">
        <f t="shared" si="1"/>
        <v>54.54545454545454</v>
      </c>
    </row>
    <row r="28" spans="1:11" ht="15" customHeight="1" x14ac:dyDescent="0.2">
      <c r="A28" s="278" t="s">
        <v>319</v>
      </c>
      <c r="B28" s="278"/>
      <c r="C28" s="278" t="s">
        <v>188</v>
      </c>
      <c r="D28" s="279">
        <v>729.96</v>
      </c>
      <c r="E28" s="279">
        <v>398.16</v>
      </c>
      <c r="F28" s="279"/>
    </row>
    <row r="29" spans="1:11" ht="15" customHeight="1" x14ac:dyDescent="0.2">
      <c r="A29" s="280" t="s">
        <v>320</v>
      </c>
      <c r="B29" s="280"/>
      <c r="C29" s="280" t="s">
        <v>188</v>
      </c>
      <c r="D29" s="281">
        <v>729.96</v>
      </c>
      <c r="E29" s="281">
        <v>398.16</v>
      </c>
      <c r="F29" s="281"/>
    </row>
    <row r="30" spans="1:11" ht="15" customHeight="1" x14ac:dyDescent="0.2">
      <c r="A30" s="284" t="s">
        <v>312</v>
      </c>
      <c r="B30" s="284"/>
      <c r="C30" s="284" t="s">
        <v>188</v>
      </c>
      <c r="D30" s="285">
        <v>729.96</v>
      </c>
      <c r="E30" s="285">
        <v>398.16</v>
      </c>
      <c r="F30" s="285"/>
    </row>
    <row r="31" spans="1:11" ht="15" customHeight="1" x14ac:dyDescent="0.2">
      <c r="A31" s="188"/>
      <c r="B31" s="188">
        <v>3</v>
      </c>
      <c r="C31" s="188" t="s">
        <v>56</v>
      </c>
      <c r="D31" s="194">
        <v>729.96</v>
      </c>
      <c r="E31" s="194">
        <v>398.16</v>
      </c>
      <c r="F31" s="194"/>
    </row>
    <row r="32" spans="1:11" ht="15" customHeight="1" x14ac:dyDescent="0.2">
      <c r="A32" s="188" t="s">
        <v>191</v>
      </c>
      <c r="B32" s="188">
        <v>31</v>
      </c>
      <c r="C32" s="188" t="s">
        <v>66</v>
      </c>
      <c r="D32" s="194">
        <v>729.96</v>
      </c>
      <c r="E32" s="194">
        <v>398.16</v>
      </c>
      <c r="F32" s="194"/>
    </row>
    <row r="33" spans="1:6" ht="15" customHeight="1" x14ac:dyDescent="0.2">
      <c r="A33" s="188"/>
      <c r="B33" s="188">
        <v>3111</v>
      </c>
      <c r="C33" s="188" t="s">
        <v>262</v>
      </c>
      <c r="D33" s="194" t="s">
        <v>102</v>
      </c>
      <c r="E33" s="194">
        <v>341.76</v>
      </c>
      <c r="F33" s="194"/>
    </row>
    <row r="34" spans="1:6" ht="15" customHeight="1" x14ac:dyDescent="0.2">
      <c r="A34" s="188"/>
      <c r="B34" s="188">
        <v>3132</v>
      </c>
      <c r="C34" s="188" t="s">
        <v>263</v>
      </c>
      <c r="D34" s="194" t="s">
        <v>102</v>
      </c>
      <c r="E34" s="194">
        <v>56.4</v>
      </c>
      <c r="F34" s="194"/>
    </row>
    <row r="35" spans="1:6" ht="28.5" customHeight="1" x14ac:dyDescent="0.2">
      <c r="A35" s="203" t="s">
        <v>315</v>
      </c>
      <c r="B35" s="203"/>
      <c r="C35" s="203" t="s">
        <v>192</v>
      </c>
      <c r="D35" s="195">
        <v>21928.080000000002</v>
      </c>
      <c r="E35" s="195">
        <f>+E36</f>
        <v>7928.58</v>
      </c>
      <c r="F35" s="195">
        <f t="shared" si="1"/>
        <v>36.157201177668078</v>
      </c>
    </row>
    <row r="36" spans="1:6" ht="15" customHeight="1" x14ac:dyDescent="0.2">
      <c r="A36" s="278" t="s">
        <v>319</v>
      </c>
      <c r="B36" s="278"/>
      <c r="C36" s="278" t="s">
        <v>188</v>
      </c>
      <c r="D36" s="279">
        <v>21928.080000000002</v>
      </c>
      <c r="E36" s="279">
        <f>+E40+E44</f>
        <v>7928.58</v>
      </c>
      <c r="F36" s="279"/>
    </row>
    <row r="37" spans="1:6" ht="15" customHeight="1" x14ac:dyDescent="0.2">
      <c r="A37" s="280" t="s">
        <v>320</v>
      </c>
      <c r="B37" s="280"/>
      <c r="C37" s="280" t="s">
        <v>188</v>
      </c>
      <c r="D37" s="281">
        <v>21928.080000000002</v>
      </c>
      <c r="E37" s="281">
        <v>7928.58</v>
      </c>
      <c r="F37" s="281"/>
    </row>
    <row r="38" spans="1:6" s="189" customFormat="1" ht="30.75" customHeight="1" x14ac:dyDescent="0.2">
      <c r="A38" s="284" t="s">
        <v>312</v>
      </c>
      <c r="B38" s="284"/>
      <c r="C38" s="284" t="s">
        <v>188</v>
      </c>
      <c r="D38" s="285">
        <v>21928.080000000002</v>
      </c>
      <c r="E38" s="285">
        <v>7928.58</v>
      </c>
      <c r="F38" s="285"/>
    </row>
    <row r="39" spans="1:6" ht="15" customHeight="1" x14ac:dyDescent="0.2">
      <c r="A39" s="188"/>
      <c r="B39" s="188">
        <v>3</v>
      </c>
      <c r="C39" s="188" t="s">
        <v>56</v>
      </c>
      <c r="D39" s="194">
        <v>21928.080000000002</v>
      </c>
      <c r="E39" s="198">
        <f>+E40+E44</f>
        <v>7928.58</v>
      </c>
      <c r="F39" s="198"/>
    </row>
    <row r="40" spans="1:6" ht="15" customHeight="1" x14ac:dyDescent="0.2">
      <c r="A40" s="188" t="s">
        <v>193</v>
      </c>
      <c r="B40" s="188">
        <v>31</v>
      </c>
      <c r="C40" s="188" t="s">
        <v>66</v>
      </c>
      <c r="D40" s="194">
        <v>20498.080000000002</v>
      </c>
      <c r="E40" s="194">
        <f>+E41+E43+E42</f>
        <v>7550.68</v>
      </c>
      <c r="F40" s="194"/>
    </row>
    <row r="41" spans="1:6" ht="15" customHeight="1" x14ac:dyDescent="0.2">
      <c r="A41" s="188"/>
      <c r="B41" s="188">
        <v>3111</v>
      </c>
      <c r="C41" s="188" t="s">
        <v>262</v>
      </c>
      <c r="D41" s="194" t="s">
        <v>102</v>
      </c>
      <c r="E41" s="194">
        <f>3052.5+2913.75</f>
        <v>5966.25</v>
      </c>
      <c r="F41" s="194"/>
    </row>
    <row r="42" spans="1:6" s="191" customFormat="1" ht="15" customHeight="1" x14ac:dyDescent="0.2">
      <c r="A42" s="188"/>
      <c r="B42" s="188">
        <v>3121</v>
      </c>
      <c r="C42" s="188" t="s">
        <v>271</v>
      </c>
      <c r="D42" s="194"/>
      <c r="E42" s="194">
        <v>600</v>
      </c>
      <c r="F42" s="194"/>
    </row>
    <row r="43" spans="1:6" s="191" customFormat="1" ht="15" customHeight="1" x14ac:dyDescent="0.2">
      <c r="A43" s="188"/>
      <c r="B43" s="188">
        <v>3132</v>
      </c>
      <c r="C43" s="188" t="s">
        <v>263</v>
      </c>
      <c r="D43" s="194" t="s">
        <v>102</v>
      </c>
      <c r="E43" s="194">
        <v>984.43</v>
      </c>
      <c r="F43" s="194"/>
    </row>
    <row r="44" spans="1:6" ht="27" customHeight="1" x14ac:dyDescent="0.2">
      <c r="A44" s="188" t="s">
        <v>194</v>
      </c>
      <c r="B44" s="188">
        <v>32</v>
      </c>
      <c r="C44" s="188" t="s">
        <v>57</v>
      </c>
      <c r="D44" s="194">
        <v>1430</v>
      </c>
      <c r="E44" s="194">
        <f>+E45+E46</f>
        <v>377.9</v>
      </c>
      <c r="F44" s="194"/>
    </row>
    <row r="45" spans="1:6" x14ac:dyDescent="0.2">
      <c r="A45" s="188"/>
      <c r="B45" s="188">
        <v>3212</v>
      </c>
      <c r="C45" s="188" t="s">
        <v>264</v>
      </c>
      <c r="D45" s="194"/>
      <c r="E45" s="194">
        <f>178+178</f>
        <v>356</v>
      </c>
      <c r="F45" s="194"/>
    </row>
    <row r="46" spans="1:6" x14ac:dyDescent="0.2">
      <c r="A46" s="188"/>
      <c r="B46" s="188"/>
      <c r="C46" s="188" t="s">
        <v>265</v>
      </c>
      <c r="D46" s="194"/>
      <c r="E46" s="194">
        <v>21.9</v>
      </c>
      <c r="F46" s="194"/>
    </row>
    <row r="47" spans="1:6" ht="25.5" x14ac:dyDescent="0.2">
      <c r="A47" s="203" t="s">
        <v>316</v>
      </c>
      <c r="B47" s="203"/>
      <c r="C47" s="203" t="s">
        <v>195</v>
      </c>
      <c r="D47" s="195">
        <v>0</v>
      </c>
      <c r="E47" s="195">
        <v>200</v>
      </c>
      <c r="F47" s="195" t="s">
        <v>102</v>
      </c>
    </row>
    <row r="48" spans="1:6" ht="15" customHeight="1" x14ac:dyDescent="0.2">
      <c r="A48" s="278" t="s">
        <v>319</v>
      </c>
      <c r="B48" s="278"/>
      <c r="C48" s="278" t="s">
        <v>188</v>
      </c>
      <c r="D48" s="279">
        <v>0</v>
      </c>
      <c r="E48" s="279">
        <v>0</v>
      </c>
      <c r="F48" s="279"/>
    </row>
    <row r="49" spans="1:6" ht="15" customHeight="1" x14ac:dyDescent="0.2">
      <c r="A49" s="280" t="s">
        <v>320</v>
      </c>
      <c r="B49" s="280"/>
      <c r="C49" s="280" t="s">
        <v>188</v>
      </c>
      <c r="D49" s="281">
        <v>0</v>
      </c>
      <c r="E49" s="281">
        <v>0</v>
      </c>
      <c r="F49" s="281"/>
    </row>
    <row r="50" spans="1:6" ht="15" customHeight="1" x14ac:dyDescent="0.2">
      <c r="A50" s="284" t="s">
        <v>312</v>
      </c>
      <c r="B50" s="284"/>
      <c r="C50" s="284" t="s">
        <v>188</v>
      </c>
      <c r="D50" s="285">
        <v>0</v>
      </c>
      <c r="E50" s="285">
        <v>0</v>
      </c>
      <c r="F50" s="285"/>
    </row>
    <row r="51" spans="1:6" ht="15" customHeight="1" x14ac:dyDescent="0.2">
      <c r="A51" s="188"/>
      <c r="B51" s="188">
        <v>4</v>
      </c>
      <c r="C51" s="188" t="s">
        <v>60</v>
      </c>
      <c r="D51" s="194">
        <v>0</v>
      </c>
      <c r="E51" s="194">
        <v>0</v>
      </c>
      <c r="F51" s="194"/>
    </row>
    <row r="52" spans="1:6" ht="22.5" x14ac:dyDescent="0.2">
      <c r="A52" s="188" t="s">
        <v>196</v>
      </c>
      <c r="B52" s="188">
        <v>42</v>
      </c>
      <c r="C52" s="188" t="s">
        <v>61</v>
      </c>
      <c r="D52" s="194">
        <v>0</v>
      </c>
      <c r="E52" s="194">
        <v>0</v>
      </c>
      <c r="F52" s="194"/>
    </row>
    <row r="53" spans="1:6" ht="22.5" x14ac:dyDescent="0.2">
      <c r="A53" s="278" t="s">
        <v>369</v>
      </c>
      <c r="B53" s="278"/>
      <c r="C53" s="278" t="s">
        <v>241</v>
      </c>
      <c r="D53" s="279">
        <v>0</v>
      </c>
      <c r="E53" s="279">
        <v>200</v>
      </c>
      <c r="F53" s="278"/>
    </row>
    <row r="54" spans="1:6" s="189" customFormat="1" ht="33" customHeight="1" x14ac:dyDescent="0.2">
      <c r="A54" s="280" t="s">
        <v>321</v>
      </c>
      <c r="B54" s="280">
        <v>37</v>
      </c>
      <c r="C54" s="280" t="s">
        <v>241</v>
      </c>
      <c r="D54" s="281">
        <v>0</v>
      </c>
      <c r="E54" s="281">
        <v>200</v>
      </c>
      <c r="F54" s="281"/>
    </row>
    <row r="55" spans="1:6" ht="22.5" x14ac:dyDescent="0.2">
      <c r="A55" s="284" t="s">
        <v>317</v>
      </c>
      <c r="B55" s="284">
        <v>372</v>
      </c>
      <c r="C55" s="284" t="s">
        <v>268</v>
      </c>
      <c r="D55" s="285">
        <v>0</v>
      </c>
      <c r="E55" s="285">
        <v>200</v>
      </c>
      <c r="F55" s="285"/>
    </row>
    <row r="56" spans="1:6" ht="24" customHeight="1" x14ac:dyDescent="0.2">
      <c r="A56" s="190"/>
      <c r="B56" s="190">
        <v>37219</v>
      </c>
      <c r="C56" s="190" t="s">
        <v>267</v>
      </c>
      <c r="D56" s="198"/>
      <c r="E56" s="198">
        <v>200</v>
      </c>
      <c r="F56" s="198"/>
    </row>
    <row r="57" spans="1:6" ht="15" customHeight="1" x14ac:dyDescent="0.2">
      <c r="A57" s="190"/>
      <c r="B57" s="190"/>
      <c r="C57" s="190" t="s">
        <v>269</v>
      </c>
      <c r="D57" s="198"/>
      <c r="E57" s="198">
        <v>200</v>
      </c>
      <c r="F57" s="198"/>
    </row>
    <row r="58" spans="1:6" ht="15" customHeight="1" x14ac:dyDescent="0.2">
      <c r="A58" s="278" t="s">
        <v>322</v>
      </c>
      <c r="B58" s="278"/>
      <c r="C58" s="278" t="s">
        <v>197</v>
      </c>
      <c r="D58" s="279">
        <v>0</v>
      </c>
      <c r="E58" s="279">
        <v>0</v>
      </c>
      <c r="F58" s="279"/>
    </row>
    <row r="59" spans="1:6" ht="15" customHeight="1" x14ac:dyDescent="0.2">
      <c r="A59" s="280" t="s">
        <v>323</v>
      </c>
      <c r="B59" s="280"/>
      <c r="C59" s="280" t="s">
        <v>198</v>
      </c>
      <c r="D59" s="281">
        <v>0</v>
      </c>
      <c r="E59" s="281">
        <v>0</v>
      </c>
      <c r="F59" s="281"/>
    </row>
    <row r="60" spans="1:6" ht="15" customHeight="1" x14ac:dyDescent="0.2">
      <c r="A60" s="284" t="s">
        <v>324</v>
      </c>
      <c r="B60" s="284"/>
      <c r="C60" s="284" t="s">
        <v>199</v>
      </c>
      <c r="D60" s="285">
        <v>0</v>
      </c>
      <c r="E60" s="285">
        <v>0</v>
      </c>
      <c r="F60" s="285"/>
    </row>
    <row r="61" spans="1:6" ht="15" customHeight="1" x14ac:dyDescent="0.2">
      <c r="A61" s="188"/>
      <c r="B61" s="188"/>
      <c r="C61" s="188" t="s">
        <v>60</v>
      </c>
      <c r="D61" s="194">
        <v>0</v>
      </c>
      <c r="E61" s="194">
        <v>0</v>
      </c>
      <c r="F61" s="194"/>
    </row>
    <row r="62" spans="1:6" ht="28.5" customHeight="1" x14ac:dyDescent="0.2">
      <c r="A62" s="188" t="s">
        <v>200</v>
      </c>
      <c r="B62" s="188"/>
      <c r="C62" s="188" t="s">
        <v>61</v>
      </c>
      <c r="D62" s="194">
        <v>0</v>
      </c>
      <c r="E62" s="194">
        <v>0</v>
      </c>
      <c r="F62" s="194"/>
    </row>
    <row r="63" spans="1:6" ht="38.25" customHeight="1" x14ac:dyDescent="0.2">
      <c r="A63" s="203" t="s">
        <v>318</v>
      </c>
      <c r="B63" s="203"/>
      <c r="C63" s="203" t="s">
        <v>201</v>
      </c>
      <c r="D63" s="195">
        <v>2450</v>
      </c>
      <c r="E63" s="195">
        <v>0</v>
      </c>
      <c r="F63" s="195">
        <f t="shared" si="1"/>
        <v>0</v>
      </c>
    </row>
    <row r="64" spans="1:6" ht="15" customHeight="1" x14ac:dyDescent="0.2">
      <c r="A64" s="278" t="s">
        <v>319</v>
      </c>
      <c r="B64" s="278"/>
      <c r="C64" s="278" t="s">
        <v>188</v>
      </c>
      <c r="D64" s="279">
        <v>1800</v>
      </c>
      <c r="E64" s="279">
        <v>0</v>
      </c>
      <c r="F64" s="279"/>
    </row>
    <row r="65" spans="1:8" s="189" customFormat="1" ht="21.75" customHeight="1" x14ac:dyDescent="0.2">
      <c r="A65" s="280" t="s">
        <v>320</v>
      </c>
      <c r="B65" s="280"/>
      <c r="C65" s="280" t="s">
        <v>188</v>
      </c>
      <c r="D65" s="281">
        <v>1800</v>
      </c>
      <c r="E65" s="281">
        <v>0</v>
      </c>
      <c r="F65" s="281"/>
    </row>
    <row r="66" spans="1:8" ht="15" customHeight="1" x14ac:dyDescent="0.2">
      <c r="A66" s="284" t="s">
        <v>312</v>
      </c>
      <c r="B66" s="284"/>
      <c r="C66" s="284" t="s">
        <v>188</v>
      </c>
      <c r="D66" s="285">
        <v>1800</v>
      </c>
      <c r="E66" s="285">
        <v>0</v>
      </c>
      <c r="F66" s="285"/>
    </row>
    <row r="67" spans="1:8" ht="15" customHeight="1" x14ac:dyDescent="0.2">
      <c r="A67" s="188"/>
      <c r="B67" s="188">
        <v>4</v>
      </c>
      <c r="C67" s="188" t="s">
        <v>60</v>
      </c>
      <c r="D67" s="194">
        <v>1800</v>
      </c>
      <c r="E67" s="194">
        <v>0</v>
      </c>
      <c r="F67" s="194"/>
    </row>
    <row r="68" spans="1:8" ht="22.5" x14ac:dyDescent="0.2">
      <c r="A68" s="188" t="s">
        <v>202</v>
      </c>
      <c r="B68" s="188">
        <v>42</v>
      </c>
      <c r="C68" s="188" t="s">
        <v>61</v>
      </c>
      <c r="D68" s="194">
        <v>1800</v>
      </c>
      <c r="E68" s="194">
        <v>0</v>
      </c>
      <c r="F68" s="194"/>
    </row>
    <row r="69" spans="1:8" ht="15" customHeight="1" x14ac:dyDescent="0.2">
      <c r="A69" s="278" t="s">
        <v>322</v>
      </c>
      <c r="B69" s="278"/>
      <c r="C69" s="278" t="s">
        <v>197</v>
      </c>
      <c r="D69" s="279">
        <v>650</v>
      </c>
      <c r="E69" s="279">
        <v>0</v>
      </c>
      <c r="F69" s="279"/>
    </row>
    <row r="70" spans="1:8" x14ac:dyDescent="0.2">
      <c r="A70" s="280" t="s">
        <v>325</v>
      </c>
      <c r="B70" s="280"/>
      <c r="C70" s="280" t="s">
        <v>203</v>
      </c>
      <c r="D70" s="281">
        <v>650</v>
      </c>
      <c r="E70" s="281">
        <v>0</v>
      </c>
      <c r="F70" s="281"/>
    </row>
    <row r="71" spans="1:8" x14ac:dyDescent="0.2">
      <c r="A71" s="284" t="s">
        <v>326</v>
      </c>
      <c r="B71" s="284"/>
      <c r="C71" s="284" t="s">
        <v>204</v>
      </c>
      <c r="D71" s="285">
        <v>650</v>
      </c>
      <c r="E71" s="285">
        <v>0</v>
      </c>
      <c r="F71" s="285"/>
    </row>
    <row r="72" spans="1:8" x14ac:dyDescent="0.2">
      <c r="A72" s="188"/>
      <c r="B72" s="188">
        <v>4</v>
      </c>
      <c r="C72" s="188" t="s">
        <v>60</v>
      </c>
      <c r="D72" s="194">
        <v>650</v>
      </c>
      <c r="E72" s="194">
        <v>0</v>
      </c>
      <c r="F72" s="194"/>
    </row>
    <row r="73" spans="1:8" ht="25.5" customHeight="1" x14ac:dyDescent="0.2">
      <c r="A73" s="188" t="s">
        <v>205</v>
      </c>
      <c r="B73" s="188">
        <v>42</v>
      </c>
      <c r="C73" s="188" t="s">
        <v>61</v>
      </c>
      <c r="D73" s="194">
        <v>650</v>
      </c>
      <c r="E73" s="194">
        <v>0</v>
      </c>
      <c r="F73" s="194"/>
    </row>
    <row r="74" spans="1:8" s="189" customFormat="1" ht="45.75" customHeight="1" x14ac:dyDescent="0.2">
      <c r="A74" s="203" t="s">
        <v>327</v>
      </c>
      <c r="B74" s="203"/>
      <c r="C74" s="203" t="s">
        <v>206</v>
      </c>
      <c r="D74" s="195">
        <v>1206</v>
      </c>
      <c r="E74" s="195">
        <v>1206.6400000000001</v>
      </c>
      <c r="F74" s="195">
        <f t="shared" si="1"/>
        <v>100.05306799336651</v>
      </c>
    </row>
    <row r="75" spans="1:8" ht="15" customHeight="1" x14ac:dyDescent="0.2">
      <c r="A75" s="278" t="s">
        <v>328</v>
      </c>
      <c r="B75" s="278"/>
      <c r="C75" s="278" t="s">
        <v>197</v>
      </c>
      <c r="D75" s="279">
        <v>1206</v>
      </c>
      <c r="E75" s="279">
        <v>1206</v>
      </c>
      <c r="F75" s="279"/>
    </row>
    <row r="76" spans="1:8" ht="15" customHeight="1" x14ac:dyDescent="0.2">
      <c r="A76" s="280" t="s">
        <v>329</v>
      </c>
      <c r="B76" s="280"/>
      <c r="C76" s="280" t="s">
        <v>203</v>
      </c>
      <c r="D76" s="281">
        <v>1206</v>
      </c>
      <c r="E76" s="281">
        <v>1206</v>
      </c>
      <c r="F76" s="281"/>
    </row>
    <row r="77" spans="1:8" ht="15" customHeight="1" x14ac:dyDescent="0.2">
      <c r="A77" s="284" t="s">
        <v>330</v>
      </c>
      <c r="B77" s="284"/>
      <c r="C77" s="284" t="s">
        <v>204</v>
      </c>
      <c r="D77" s="285">
        <v>1206</v>
      </c>
      <c r="E77" s="285">
        <v>1206</v>
      </c>
      <c r="F77" s="285"/>
    </row>
    <row r="78" spans="1:8" ht="15" customHeight="1" x14ac:dyDescent="0.2">
      <c r="A78" s="188"/>
      <c r="B78" s="188">
        <v>3</v>
      </c>
      <c r="C78" s="188" t="s">
        <v>56</v>
      </c>
      <c r="D78" s="194">
        <v>1206</v>
      </c>
      <c r="E78" s="194">
        <v>1206</v>
      </c>
      <c r="F78" s="194"/>
    </row>
    <row r="79" spans="1:8" ht="22.5" x14ac:dyDescent="0.2">
      <c r="A79" s="188" t="s">
        <v>207</v>
      </c>
      <c r="B79" s="188">
        <v>38</v>
      </c>
      <c r="C79" s="188" t="s">
        <v>208</v>
      </c>
      <c r="D79" s="194">
        <v>1206</v>
      </c>
      <c r="E79" s="194">
        <v>1206</v>
      </c>
      <c r="F79" s="194"/>
      <c r="G79" s="187"/>
      <c r="H79" s="187"/>
    </row>
    <row r="80" spans="1:8" ht="15" customHeight="1" x14ac:dyDescent="0.2">
      <c r="A80" s="188"/>
      <c r="B80" s="188">
        <v>3812</v>
      </c>
      <c r="C80" s="188" t="s">
        <v>270</v>
      </c>
      <c r="D80" s="194"/>
      <c r="E80" s="194">
        <v>1206</v>
      </c>
      <c r="F80" s="194"/>
    </row>
    <row r="81" spans="1:6" ht="22.5" x14ac:dyDescent="0.2">
      <c r="A81" s="278" t="s">
        <v>361</v>
      </c>
      <c r="B81" s="278"/>
      <c r="C81" s="278" t="s">
        <v>241</v>
      </c>
      <c r="D81" s="279">
        <v>0</v>
      </c>
      <c r="E81" s="279">
        <v>0.64</v>
      </c>
      <c r="F81" s="279"/>
    </row>
    <row r="82" spans="1:6" ht="15" customHeight="1" x14ac:dyDescent="0.2">
      <c r="A82" s="280" t="s">
        <v>364</v>
      </c>
      <c r="B82" s="280"/>
      <c r="C82" s="280" t="s">
        <v>242</v>
      </c>
      <c r="D82" s="281">
        <v>0</v>
      </c>
      <c r="E82" s="281">
        <v>0.64</v>
      </c>
      <c r="F82" s="281"/>
    </row>
    <row r="83" spans="1:6" ht="22.5" x14ac:dyDescent="0.2">
      <c r="A83" s="284" t="s">
        <v>331</v>
      </c>
      <c r="B83" s="284">
        <v>38</v>
      </c>
      <c r="C83" s="284" t="s">
        <v>268</v>
      </c>
      <c r="D83" s="285">
        <v>0</v>
      </c>
      <c r="E83" s="285">
        <v>0.64</v>
      </c>
      <c r="F83" s="285"/>
    </row>
    <row r="84" spans="1:6" ht="15" customHeight="1" x14ac:dyDescent="0.2">
      <c r="A84" s="188"/>
      <c r="B84" s="188">
        <v>3212</v>
      </c>
      <c r="C84" s="188" t="s">
        <v>270</v>
      </c>
      <c r="D84" s="194">
        <v>0</v>
      </c>
      <c r="E84" s="194">
        <v>0.64</v>
      </c>
      <c r="F84" s="194"/>
    </row>
    <row r="85" spans="1:6" ht="15" customHeight="1" x14ac:dyDescent="0.2">
      <c r="A85" s="203" t="s">
        <v>332</v>
      </c>
      <c r="B85" s="203"/>
      <c r="C85" s="203" t="s">
        <v>209</v>
      </c>
      <c r="D85" s="195">
        <v>25607.3</v>
      </c>
      <c r="E85" s="195">
        <f>+E86+E104</f>
        <v>14813.369999999999</v>
      </c>
      <c r="F85" s="195">
        <f t="shared" ref="F85:F148" si="2">E85/D85*100</f>
        <v>57.84823077794222</v>
      </c>
    </row>
    <row r="86" spans="1:6" ht="17.25" customHeight="1" x14ac:dyDescent="0.2">
      <c r="A86" s="278" t="s">
        <v>319</v>
      </c>
      <c r="B86" s="278"/>
      <c r="C86" s="278" t="s">
        <v>188</v>
      </c>
      <c r="D86" s="279">
        <v>16826.11</v>
      </c>
      <c r="E86" s="279">
        <v>8836.16</v>
      </c>
      <c r="F86" s="279"/>
    </row>
    <row r="87" spans="1:6" ht="15" customHeight="1" x14ac:dyDescent="0.2">
      <c r="A87" s="280" t="s">
        <v>320</v>
      </c>
      <c r="B87" s="280"/>
      <c r="C87" s="280" t="s">
        <v>188</v>
      </c>
      <c r="D87" s="281">
        <v>11792.16</v>
      </c>
      <c r="E87" s="281">
        <v>5102</v>
      </c>
      <c r="F87" s="281"/>
    </row>
    <row r="88" spans="1:6" ht="15" customHeight="1" x14ac:dyDescent="0.2">
      <c r="A88" s="284" t="s">
        <v>312</v>
      </c>
      <c r="B88" s="284"/>
      <c r="C88" s="284" t="s">
        <v>188</v>
      </c>
      <c r="D88" s="285">
        <v>11792.16</v>
      </c>
      <c r="E88" s="285">
        <v>5102</v>
      </c>
      <c r="F88" s="285"/>
    </row>
    <row r="89" spans="1:6" ht="15" customHeight="1" x14ac:dyDescent="0.2">
      <c r="A89" s="188"/>
      <c r="B89" s="188">
        <v>3</v>
      </c>
      <c r="C89" s="188" t="s">
        <v>56</v>
      </c>
      <c r="D89" s="194">
        <v>11792.16</v>
      </c>
      <c r="E89" s="194">
        <v>5102</v>
      </c>
      <c r="F89" s="194"/>
    </row>
    <row r="90" spans="1:6" ht="15" customHeight="1" x14ac:dyDescent="0.2">
      <c r="A90" s="190" t="s">
        <v>210</v>
      </c>
      <c r="B90" s="190">
        <v>31</v>
      </c>
      <c r="C90" s="190" t="s">
        <v>66</v>
      </c>
      <c r="D90" s="198">
        <v>11270.09</v>
      </c>
      <c r="E90" s="198">
        <v>4856.09</v>
      </c>
      <c r="F90" s="198"/>
    </row>
    <row r="91" spans="1:6" ht="15" customHeight="1" x14ac:dyDescent="0.2">
      <c r="A91" s="188"/>
      <c r="B91" s="188">
        <v>3111</v>
      </c>
      <c r="C91" s="188" t="s">
        <v>262</v>
      </c>
      <c r="D91" s="194"/>
      <c r="E91" s="194">
        <v>4089.22</v>
      </c>
      <c r="F91" s="194"/>
    </row>
    <row r="92" spans="1:6" ht="15" customHeight="1" x14ac:dyDescent="0.2">
      <c r="A92" s="188"/>
      <c r="B92" s="188">
        <v>3121</v>
      </c>
      <c r="C92" s="188" t="s">
        <v>68</v>
      </c>
      <c r="D92" s="194"/>
      <c r="E92" s="194">
        <v>92.1</v>
      </c>
      <c r="F92" s="194"/>
    </row>
    <row r="93" spans="1:6" ht="15" customHeight="1" x14ac:dyDescent="0.2">
      <c r="A93" s="188"/>
      <c r="B93" s="188">
        <v>3132</v>
      </c>
      <c r="C93" s="188" t="s">
        <v>263</v>
      </c>
      <c r="D93" s="194"/>
      <c r="E93" s="194">
        <v>674.74</v>
      </c>
      <c r="F93" s="194"/>
    </row>
    <row r="94" spans="1:6" ht="15" customHeight="1" x14ac:dyDescent="0.2">
      <c r="A94" s="190" t="s">
        <v>211</v>
      </c>
      <c r="B94" s="190">
        <v>32</v>
      </c>
      <c r="C94" s="190" t="s">
        <v>57</v>
      </c>
      <c r="D94" s="198">
        <v>522.07000000000005</v>
      </c>
      <c r="E94" s="198">
        <v>245.91</v>
      </c>
      <c r="F94" s="198"/>
    </row>
    <row r="95" spans="1:6" ht="15" customHeight="1" x14ac:dyDescent="0.2">
      <c r="A95" s="188"/>
      <c r="B95" s="188">
        <v>3212</v>
      </c>
      <c r="C95" s="188" t="s">
        <v>264</v>
      </c>
      <c r="D95" s="194"/>
      <c r="E95" s="194">
        <v>245.91</v>
      </c>
      <c r="F95" s="194"/>
    </row>
    <row r="96" spans="1:6" ht="15" customHeight="1" x14ac:dyDescent="0.2">
      <c r="A96" s="284" t="s">
        <v>333</v>
      </c>
      <c r="B96" s="284"/>
      <c r="C96" s="284" t="s">
        <v>212</v>
      </c>
      <c r="D96" s="285">
        <v>5033.95</v>
      </c>
      <c r="E96" s="285">
        <v>3734.16</v>
      </c>
      <c r="F96" s="285"/>
    </row>
    <row r="97" spans="1:6" ht="15" customHeight="1" x14ac:dyDescent="0.2">
      <c r="A97" s="190"/>
      <c r="B97" s="190"/>
      <c r="C97" s="190" t="s">
        <v>212</v>
      </c>
      <c r="D97" s="198">
        <v>5033.95</v>
      </c>
      <c r="E97" s="198">
        <v>3734.16</v>
      </c>
      <c r="F97" s="198"/>
    </row>
    <row r="98" spans="1:6" ht="15" customHeight="1" x14ac:dyDescent="0.2">
      <c r="A98" s="188"/>
      <c r="B98" s="188">
        <v>3</v>
      </c>
      <c r="C98" s="188" t="s">
        <v>56</v>
      </c>
      <c r="D98" s="194">
        <v>5033.95</v>
      </c>
      <c r="E98" s="194">
        <v>3734.16</v>
      </c>
      <c r="F98" s="194"/>
    </row>
    <row r="99" spans="1:6" ht="15" customHeight="1" x14ac:dyDescent="0.2">
      <c r="A99" s="190" t="s">
        <v>213</v>
      </c>
      <c r="B99" s="190">
        <v>31</v>
      </c>
      <c r="C99" s="190" t="s">
        <v>66</v>
      </c>
      <c r="D99" s="198">
        <v>4811.08</v>
      </c>
      <c r="E99" s="198">
        <v>3556.16</v>
      </c>
      <c r="F99" s="198"/>
    </row>
    <row r="100" spans="1:6" ht="15" customHeight="1" x14ac:dyDescent="0.2">
      <c r="A100" s="188"/>
      <c r="B100" s="188">
        <v>3111</v>
      </c>
      <c r="C100" s="188" t="s">
        <v>262</v>
      </c>
      <c r="D100" s="194" t="s">
        <v>102</v>
      </c>
      <c r="E100" s="194">
        <v>3052.5</v>
      </c>
      <c r="F100" s="194"/>
    </row>
    <row r="101" spans="1:6" ht="15" customHeight="1" x14ac:dyDescent="0.2">
      <c r="A101" s="188"/>
      <c r="B101" s="188">
        <v>3132</v>
      </c>
      <c r="C101" s="188" t="s">
        <v>263</v>
      </c>
      <c r="D101" s="194" t="s">
        <v>102</v>
      </c>
      <c r="E101" s="194">
        <v>503.66</v>
      </c>
      <c r="F101" s="194"/>
    </row>
    <row r="102" spans="1:6" ht="15" customHeight="1" x14ac:dyDescent="0.2">
      <c r="A102" s="190" t="s">
        <v>214</v>
      </c>
      <c r="B102" s="190">
        <v>32</v>
      </c>
      <c r="C102" s="190" t="s">
        <v>57</v>
      </c>
      <c r="D102" s="198">
        <v>222.87</v>
      </c>
      <c r="E102" s="198">
        <v>178</v>
      </c>
      <c r="F102" s="198"/>
    </row>
    <row r="103" spans="1:6" ht="15" customHeight="1" x14ac:dyDescent="0.2">
      <c r="A103" s="188"/>
      <c r="B103" s="188">
        <v>3212</v>
      </c>
      <c r="C103" s="188" t="s">
        <v>264</v>
      </c>
      <c r="D103" s="194"/>
      <c r="E103" s="194">
        <v>178</v>
      </c>
      <c r="F103" s="194"/>
    </row>
    <row r="104" spans="1:6" ht="15" customHeight="1" x14ac:dyDescent="0.2">
      <c r="A104" s="278" t="s">
        <v>322</v>
      </c>
      <c r="B104" s="278"/>
      <c r="C104" s="278" t="s">
        <v>197</v>
      </c>
      <c r="D104" s="279">
        <v>8781.19</v>
      </c>
      <c r="E104" s="279">
        <v>5977.21</v>
      </c>
      <c r="F104" s="279"/>
    </row>
    <row r="105" spans="1:6" ht="15" customHeight="1" x14ac:dyDescent="0.2">
      <c r="A105" s="280" t="s">
        <v>329</v>
      </c>
      <c r="B105" s="280"/>
      <c r="C105" s="280" t="s">
        <v>203</v>
      </c>
      <c r="D105" s="281">
        <v>1317.18</v>
      </c>
      <c r="E105" s="281">
        <v>896.57</v>
      </c>
      <c r="F105" s="281"/>
    </row>
    <row r="106" spans="1:6" ht="15" customHeight="1" x14ac:dyDescent="0.2">
      <c r="A106" s="284" t="s">
        <v>336</v>
      </c>
      <c r="B106" s="284"/>
      <c r="C106" s="284" t="s">
        <v>215</v>
      </c>
      <c r="D106" s="285">
        <v>1317.18</v>
      </c>
      <c r="E106" s="285">
        <v>896.57</v>
      </c>
      <c r="F106" s="285"/>
    </row>
    <row r="107" spans="1:6" ht="15" customHeight="1" x14ac:dyDescent="0.2">
      <c r="A107" s="188"/>
      <c r="B107" s="188">
        <v>3</v>
      </c>
      <c r="C107" s="188" t="s">
        <v>56</v>
      </c>
      <c r="D107" s="194">
        <v>1317.18</v>
      </c>
      <c r="E107" s="194">
        <v>896.57</v>
      </c>
      <c r="F107" s="194"/>
    </row>
    <row r="108" spans="1:6" ht="15" customHeight="1" x14ac:dyDescent="0.2">
      <c r="A108" s="190" t="s">
        <v>216</v>
      </c>
      <c r="B108" s="190">
        <v>31</v>
      </c>
      <c r="C108" s="190" t="s">
        <v>66</v>
      </c>
      <c r="D108" s="198"/>
      <c r="E108" s="198">
        <f>+E109+E110+E111</f>
        <v>853.37000000000012</v>
      </c>
      <c r="F108" s="198"/>
    </row>
    <row r="109" spans="1:6" ht="15" customHeight="1" x14ac:dyDescent="0.2">
      <c r="A109" s="188"/>
      <c r="B109" s="188">
        <v>3111</v>
      </c>
      <c r="C109" s="188" t="s">
        <v>262</v>
      </c>
      <c r="D109" s="194"/>
      <c r="E109" s="194">
        <v>718.61</v>
      </c>
      <c r="F109" s="194"/>
    </row>
    <row r="110" spans="1:6" ht="15" customHeight="1" x14ac:dyDescent="0.2">
      <c r="A110" s="188"/>
      <c r="B110" s="188">
        <v>3121</v>
      </c>
      <c r="C110" s="188" t="s">
        <v>68</v>
      </c>
      <c r="D110" s="194"/>
      <c r="E110" s="194">
        <v>16.190000000000001</v>
      </c>
      <c r="F110" s="194"/>
    </row>
    <row r="111" spans="1:6" ht="15" customHeight="1" x14ac:dyDescent="0.2">
      <c r="A111" s="188"/>
      <c r="B111" s="188">
        <v>3132</v>
      </c>
      <c r="C111" s="188" t="s">
        <v>263</v>
      </c>
      <c r="D111" s="194"/>
      <c r="E111" s="194">
        <v>118.57</v>
      </c>
      <c r="F111" s="194"/>
    </row>
    <row r="112" spans="1:6" ht="15" customHeight="1" x14ac:dyDescent="0.2">
      <c r="A112" s="188" t="s">
        <v>217</v>
      </c>
      <c r="B112" s="188">
        <v>32</v>
      </c>
      <c r="C112" s="188" t="s">
        <v>57</v>
      </c>
      <c r="D112" s="194">
        <v>58.31</v>
      </c>
      <c r="E112" s="194">
        <v>43.2</v>
      </c>
      <c r="F112" s="194"/>
    </row>
    <row r="113" spans="1:6" ht="15" customHeight="1" x14ac:dyDescent="0.2">
      <c r="A113" s="188"/>
      <c r="B113" s="188">
        <v>3261</v>
      </c>
      <c r="C113" s="188" t="s">
        <v>265</v>
      </c>
      <c r="D113" s="194"/>
      <c r="E113" s="194">
        <v>43.2</v>
      </c>
      <c r="F113" s="194"/>
    </row>
    <row r="114" spans="1:6" s="189" customFormat="1" ht="21" customHeight="1" x14ac:dyDescent="0.2">
      <c r="A114" s="280" t="s">
        <v>334</v>
      </c>
      <c r="B114" s="280"/>
      <c r="C114" s="280" t="s">
        <v>218</v>
      </c>
      <c r="D114" s="281">
        <v>7464.01</v>
      </c>
      <c r="E114" s="281">
        <v>5080.6400000000003</v>
      </c>
      <c r="F114" s="281"/>
    </row>
    <row r="115" spans="1:6" ht="15" customHeight="1" x14ac:dyDescent="0.2">
      <c r="A115" s="284" t="s">
        <v>335</v>
      </c>
      <c r="B115" s="284"/>
      <c r="C115" s="284" t="s">
        <v>219</v>
      </c>
      <c r="D115" s="285">
        <v>7464.01</v>
      </c>
      <c r="E115" s="285">
        <v>5080.6400000000003</v>
      </c>
      <c r="F115" s="285"/>
    </row>
    <row r="116" spans="1:6" ht="15" customHeight="1" x14ac:dyDescent="0.2">
      <c r="A116" s="188"/>
      <c r="B116" s="188">
        <v>3</v>
      </c>
      <c r="C116" s="188" t="s">
        <v>56</v>
      </c>
      <c r="D116" s="194">
        <v>7464.01</v>
      </c>
      <c r="E116" s="194">
        <v>5080.6400000000003</v>
      </c>
      <c r="F116" s="194"/>
    </row>
    <row r="117" spans="1:6" ht="15" customHeight="1" x14ac:dyDescent="0.2">
      <c r="A117" s="188" t="s">
        <v>220</v>
      </c>
      <c r="B117" s="188">
        <v>31</v>
      </c>
      <c r="C117" s="188" t="s">
        <v>66</v>
      </c>
      <c r="D117" s="194">
        <v>7133.56</v>
      </c>
      <c r="E117" s="194">
        <v>4835.75</v>
      </c>
      <c r="F117" s="194"/>
    </row>
    <row r="118" spans="1:6" ht="15" customHeight="1" x14ac:dyDescent="0.2">
      <c r="A118" s="188"/>
      <c r="B118" s="188">
        <v>3111</v>
      </c>
      <c r="C118" s="188" t="s">
        <v>262</v>
      </c>
      <c r="D118" s="194"/>
      <c r="E118" s="194">
        <v>4072.14</v>
      </c>
      <c r="F118" s="194"/>
    </row>
    <row r="119" spans="1:6" ht="15" customHeight="1" x14ac:dyDescent="0.2">
      <c r="A119" s="188"/>
      <c r="B119" s="188">
        <v>3121</v>
      </c>
      <c r="C119" s="188" t="s">
        <v>272</v>
      </c>
      <c r="D119" s="194"/>
      <c r="E119" s="194">
        <v>91.71</v>
      </c>
      <c r="F119" s="194"/>
    </row>
    <row r="120" spans="1:6" ht="15" customHeight="1" x14ac:dyDescent="0.2">
      <c r="A120" s="188"/>
      <c r="B120" s="188">
        <v>3132</v>
      </c>
      <c r="C120" s="188" t="s">
        <v>263</v>
      </c>
      <c r="D120" s="194"/>
      <c r="E120" s="194">
        <v>671.9</v>
      </c>
      <c r="F120" s="194"/>
    </row>
    <row r="121" spans="1:6" ht="15" customHeight="1" x14ac:dyDescent="0.2">
      <c r="A121" s="188" t="s">
        <v>221</v>
      </c>
      <c r="B121" s="188">
        <v>32</v>
      </c>
      <c r="C121" s="188" t="s">
        <v>57</v>
      </c>
      <c r="D121" s="194">
        <v>330.45</v>
      </c>
      <c r="E121" s="194">
        <v>244.89</v>
      </c>
      <c r="F121" s="194"/>
    </row>
    <row r="122" spans="1:6" ht="15" customHeight="1" x14ac:dyDescent="0.2">
      <c r="A122" s="188"/>
      <c r="B122" s="188">
        <v>3212</v>
      </c>
      <c r="C122" s="188" t="s">
        <v>264</v>
      </c>
      <c r="D122" s="194"/>
      <c r="E122" s="194">
        <v>244.89</v>
      </c>
      <c r="F122" s="194"/>
    </row>
    <row r="123" spans="1:6" ht="15" customHeight="1" x14ac:dyDescent="0.2">
      <c r="A123" s="203" t="s">
        <v>337</v>
      </c>
      <c r="B123" s="203"/>
      <c r="C123" s="203" t="s">
        <v>222</v>
      </c>
      <c r="D123" s="195">
        <v>44070.3</v>
      </c>
      <c r="E123" s="195">
        <v>10625.05</v>
      </c>
      <c r="F123" s="195">
        <f t="shared" si="2"/>
        <v>24.109320789738213</v>
      </c>
    </row>
    <row r="124" spans="1:6" ht="15" customHeight="1" x14ac:dyDescent="0.2">
      <c r="A124" s="278" t="s">
        <v>322</v>
      </c>
      <c r="B124" s="278"/>
      <c r="C124" s="278" t="s">
        <v>197</v>
      </c>
      <c r="D124" s="279">
        <v>44070.3</v>
      </c>
      <c r="E124" s="279">
        <v>10625.05</v>
      </c>
      <c r="F124" s="279"/>
    </row>
    <row r="125" spans="1:6" ht="15" customHeight="1" x14ac:dyDescent="0.2">
      <c r="A125" s="280" t="s">
        <v>370</v>
      </c>
      <c r="B125" s="280"/>
      <c r="C125" s="280" t="s">
        <v>197</v>
      </c>
      <c r="D125" s="281">
        <v>44070.3</v>
      </c>
      <c r="E125" s="281">
        <v>10625.05</v>
      </c>
      <c r="F125" s="281"/>
    </row>
    <row r="126" spans="1:6" ht="15" customHeight="1" x14ac:dyDescent="0.2">
      <c r="A126" s="284" t="s">
        <v>338</v>
      </c>
      <c r="B126" s="284"/>
      <c r="C126" s="284" t="s">
        <v>223</v>
      </c>
      <c r="D126" s="285">
        <v>27320</v>
      </c>
      <c r="E126" s="285">
        <v>0</v>
      </c>
      <c r="F126" s="285"/>
    </row>
    <row r="127" spans="1:6" ht="15" customHeight="1" x14ac:dyDescent="0.2">
      <c r="A127" s="188"/>
      <c r="B127" s="188">
        <v>3</v>
      </c>
      <c r="C127" s="188" t="s">
        <v>56</v>
      </c>
      <c r="D127" s="194">
        <v>27320</v>
      </c>
      <c r="E127" s="194">
        <v>0</v>
      </c>
      <c r="F127" s="194"/>
    </row>
    <row r="128" spans="1:6" ht="15" customHeight="1" x14ac:dyDescent="0.2">
      <c r="A128" s="188" t="s">
        <v>224</v>
      </c>
      <c r="B128" s="188">
        <v>32</v>
      </c>
      <c r="C128" s="188" t="s">
        <v>57</v>
      </c>
      <c r="D128" s="194">
        <v>27320</v>
      </c>
      <c r="E128" s="194">
        <v>0</v>
      </c>
      <c r="F128" s="194"/>
    </row>
    <row r="129" spans="1:6" ht="25.5" customHeight="1" x14ac:dyDescent="0.2">
      <c r="A129" s="284" t="s">
        <v>339</v>
      </c>
      <c r="B129" s="284"/>
      <c r="C129" s="284" t="s">
        <v>225</v>
      </c>
      <c r="D129" s="285">
        <v>16750.3</v>
      </c>
      <c r="E129" s="285">
        <f>+E131+E139</f>
        <v>10625.050000000001</v>
      </c>
      <c r="F129" s="285"/>
    </row>
    <row r="130" spans="1:6" x14ac:dyDescent="0.2">
      <c r="A130" s="188"/>
      <c r="B130" s="188">
        <v>3</v>
      </c>
      <c r="C130" s="188" t="s">
        <v>56</v>
      </c>
      <c r="D130" s="194">
        <v>16750.3</v>
      </c>
      <c r="E130" s="194">
        <v>0</v>
      </c>
      <c r="F130" s="194"/>
    </row>
    <row r="131" spans="1:6" x14ac:dyDescent="0.2">
      <c r="A131" s="188" t="s">
        <v>226</v>
      </c>
      <c r="B131" s="188">
        <v>32</v>
      </c>
      <c r="C131" s="188" t="s">
        <v>57</v>
      </c>
      <c r="D131" s="194">
        <v>16750.3</v>
      </c>
      <c r="E131" s="194">
        <f>+E132+E133+E134+E135+E136+E137+E138</f>
        <v>9104.0500000000011</v>
      </c>
      <c r="F131" s="194"/>
    </row>
    <row r="132" spans="1:6" ht="24" customHeight="1" x14ac:dyDescent="0.2">
      <c r="A132" s="188"/>
      <c r="B132" s="188">
        <v>3213</v>
      </c>
      <c r="C132" s="188" t="s">
        <v>273</v>
      </c>
      <c r="D132" s="194"/>
      <c r="E132" s="194">
        <v>5316.7</v>
      </c>
      <c r="F132" s="194"/>
    </row>
    <row r="133" spans="1:6" ht="15" customHeight="1" x14ac:dyDescent="0.2">
      <c r="A133" s="188"/>
      <c r="B133" s="188">
        <v>3224</v>
      </c>
      <c r="C133" s="188" t="s">
        <v>274</v>
      </c>
      <c r="D133" s="194"/>
      <c r="E133" s="194">
        <v>2077.92</v>
      </c>
      <c r="F133" s="194"/>
    </row>
    <row r="134" spans="1:6" ht="15" customHeight="1" x14ac:dyDescent="0.2">
      <c r="A134" s="188"/>
      <c r="B134" s="188">
        <v>3225</v>
      </c>
      <c r="C134" s="188" t="s">
        <v>172</v>
      </c>
      <c r="D134" s="194"/>
      <c r="E134" s="194">
        <v>364.49</v>
      </c>
      <c r="F134" s="194"/>
    </row>
    <row r="135" spans="1:6" ht="15" customHeight="1" x14ac:dyDescent="0.2">
      <c r="A135" s="188"/>
      <c r="B135" s="188">
        <v>3231</v>
      </c>
      <c r="C135" s="188" t="s">
        <v>275</v>
      </c>
      <c r="D135" s="194"/>
      <c r="E135" s="194">
        <v>437.5</v>
      </c>
      <c r="F135" s="194"/>
    </row>
    <row r="136" spans="1:6" ht="15" customHeight="1" x14ac:dyDescent="0.2">
      <c r="A136" s="188"/>
      <c r="B136" s="188">
        <v>3239</v>
      </c>
      <c r="C136" s="188" t="s">
        <v>276</v>
      </c>
      <c r="D136" s="194"/>
      <c r="E136" s="194">
        <v>210.91</v>
      </c>
      <c r="F136" s="194"/>
    </row>
    <row r="137" spans="1:6" ht="15" customHeight="1" x14ac:dyDescent="0.2">
      <c r="A137" s="188"/>
      <c r="B137" s="188">
        <v>3293</v>
      </c>
      <c r="C137" s="188" t="s">
        <v>81</v>
      </c>
      <c r="D137" s="194"/>
      <c r="E137" s="194">
        <v>206.53</v>
      </c>
      <c r="F137" s="194"/>
    </row>
    <row r="138" spans="1:6" ht="15" customHeight="1" x14ac:dyDescent="0.2">
      <c r="A138" s="188"/>
      <c r="B138" s="188">
        <v>3299</v>
      </c>
      <c r="C138" s="188" t="s">
        <v>65</v>
      </c>
      <c r="D138" s="194"/>
      <c r="E138" s="194">
        <v>490</v>
      </c>
      <c r="F138" s="194"/>
    </row>
    <row r="139" spans="1:6" s="193" customFormat="1" ht="30" customHeight="1" x14ac:dyDescent="0.2">
      <c r="A139" s="188"/>
      <c r="B139" s="188">
        <v>4</v>
      </c>
      <c r="C139" s="188" t="s">
        <v>61</v>
      </c>
      <c r="D139" s="211"/>
      <c r="E139" s="194">
        <v>1521</v>
      </c>
      <c r="F139" s="194"/>
    </row>
    <row r="140" spans="1:6" ht="29.25" customHeight="1" x14ac:dyDescent="0.2">
      <c r="A140" s="188" t="s">
        <v>278</v>
      </c>
      <c r="B140" s="188">
        <v>4221</v>
      </c>
      <c r="C140" s="188" t="s">
        <v>277</v>
      </c>
      <c r="D140" s="211"/>
      <c r="E140" s="194">
        <v>1521</v>
      </c>
      <c r="F140" s="194"/>
    </row>
    <row r="141" spans="1:6" ht="17.25" customHeight="1" x14ac:dyDescent="0.2">
      <c r="A141" s="203" t="s">
        <v>340</v>
      </c>
      <c r="B141" s="203"/>
      <c r="C141" s="203" t="s">
        <v>303</v>
      </c>
      <c r="D141" s="195">
        <v>2840</v>
      </c>
      <c r="E141" s="195">
        <v>988.55</v>
      </c>
      <c r="F141" s="195">
        <f t="shared" si="2"/>
        <v>34.808098591549296</v>
      </c>
    </row>
    <row r="142" spans="1:6" ht="15" customHeight="1" x14ac:dyDescent="0.2">
      <c r="A142" s="278" t="s">
        <v>322</v>
      </c>
      <c r="B142" s="278"/>
      <c r="C142" s="278" t="s">
        <v>197</v>
      </c>
      <c r="D142" s="279">
        <v>2840</v>
      </c>
      <c r="E142" s="279">
        <v>988.55</v>
      </c>
      <c r="F142" s="279"/>
    </row>
    <row r="143" spans="1:6" ht="15" customHeight="1" x14ac:dyDescent="0.2">
      <c r="A143" s="280" t="s">
        <v>329</v>
      </c>
      <c r="B143" s="280"/>
      <c r="C143" s="280" t="s">
        <v>203</v>
      </c>
      <c r="D143" s="281">
        <v>2840</v>
      </c>
      <c r="E143" s="281">
        <v>988.55</v>
      </c>
      <c r="F143" s="281"/>
    </row>
    <row r="144" spans="1:6" ht="15" customHeight="1" x14ac:dyDescent="0.2">
      <c r="A144" s="284" t="s">
        <v>341</v>
      </c>
      <c r="B144" s="284"/>
      <c r="C144" s="284" t="s">
        <v>204</v>
      </c>
      <c r="D144" s="285">
        <v>2840</v>
      </c>
      <c r="E144" s="285">
        <v>988.55</v>
      </c>
      <c r="F144" s="285"/>
    </row>
    <row r="145" spans="1:9" ht="15" customHeight="1" x14ac:dyDescent="0.2">
      <c r="A145" s="188"/>
      <c r="B145" s="188">
        <v>3</v>
      </c>
      <c r="C145" s="188" t="s">
        <v>56</v>
      </c>
      <c r="D145" s="194">
        <v>2840</v>
      </c>
      <c r="E145" s="194">
        <v>0</v>
      </c>
      <c r="F145" s="194"/>
    </row>
    <row r="146" spans="1:9" ht="15" customHeight="1" x14ac:dyDescent="0.2">
      <c r="A146" s="188" t="s">
        <v>227</v>
      </c>
      <c r="B146" s="188">
        <v>32</v>
      </c>
      <c r="C146" s="188" t="s">
        <v>57</v>
      </c>
      <c r="D146" s="194">
        <v>2840</v>
      </c>
      <c r="E146" s="194">
        <v>0</v>
      </c>
      <c r="F146" s="194"/>
    </row>
    <row r="147" spans="1:9" ht="15" customHeight="1" x14ac:dyDescent="0.2">
      <c r="A147" s="188"/>
      <c r="B147" s="188">
        <v>3221</v>
      </c>
      <c r="C147" s="188" t="s">
        <v>279</v>
      </c>
      <c r="D147" s="194"/>
      <c r="E147" s="194">
        <v>988.55</v>
      </c>
      <c r="F147" s="194"/>
    </row>
    <row r="148" spans="1:9" ht="28.5" customHeight="1" x14ac:dyDescent="0.2">
      <c r="A148" s="232" t="s">
        <v>342</v>
      </c>
      <c r="B148" s="206"/>
      <c r="C148" s="204" t="s">
        <v>228</v>
      </c>
      <c r="D148" s="199">
        <v>2494106.86</v>
      </c>
      <c r="E148" s="199">
        <f>+E149+E241</f>
        <v>1158207.96</v>
      </c>
      <c r="F148" s="199">
        <f t="shared" si="2"/>
        <v>46.437784145303226</v>
      </c>
    </row>
    <row r="149" spans="1:9" ht="15" customHeight="1" x14ac:dyDescent="0.2">
      <c r="A149" s="205" t="s">
        <v>343</v>
      </c>
      <c r="B149" s="205"/>
      <c r="C149" s="205" t="s">
        <v>229</v>
      </c>
      <c r="D149" s="200">
        <v>2459158.23</v>
      </c>
      <c r="E149" s="200">
        <f>+E150+E163+E206+E227</f>
        <v>1156054.8899999999</v>
      </c>
      <c r="F149" s="200">
        <f t="shared" ref="F149" si="3">E149/D149*100</f>
        <v>47.010187302994325</v>
      </c>
      <c r="I149" s="220"/>
    </row>
    <row r="150" spans="1:9" ht="15" customHeight="1" x14ac:dyDescent="0.2">
      <c r="A150" s="278" t="s">
        <v>345</v>
      </c>
      <c r="B150" s="278"/>
      <c r="C150" s="278" t="s">
        <v>230</v>
      </c>
      <c r="D150" s="279">
        <v>3475.08</v>
      </c>
      <c r="E150" s="279">
        <f t="shared" ref="E150:E151" si="4">+E152+E155</f>
        <v>441.86</v>
      </c>
      <c r="F150" s="279"/>
    </row>
    <row r="151" spans="1:9" ht="15" customHeight="1" x14ac:dyDescent="0.2">
      <c r="A151" s="280" t="s">
        <v>344</v>
      </c>
      <c r="B151" s="280"/>
      <c r="C151" s="280" t="s">
        <v>231</v>
      </c>
      <c r="D151" s="281">
        <v>3475.08</v>
      </c>
      <c r="E151" s="281">
        <f t="shared" si="4"/>
        <v>0</v>
      </c>
      <c r="F151" s="281"/>
    </row>
    <row r="152" spans="1:9" ht="15" customHeight="1" x14ac:dyDescent="0.2">
      <c r="A152" s="284" t="s">
        <v>346</v>
      </c>
      <c r="B152" s="284"/>
      <c r="C152" s="284" t="s">
        <v>232</v>
      </c>
      <c r="D152" s="285">
        <v>3000</v>
      </c>
      <c r="E152" s="285">
        <v>0</v>
      </c>
      <c r="F152" s="285"/>
    </row>
    <row r="153" spans="1:9" ht="15" customHeight="1" x14ac:dyDescent="0.2">
      <c r="A153" s="188"/>
      <c r="B153" s="188">
        <v>3</v>
      </c>
      <c r="C153" s="188" t="s">
        <v>56</v>
      </c>
      <c r="D153" s="194">
        <v>3000</v>
      </c>
      <c r="E153" s="194">
        <v>0</v>
      </c>
      <c r="F153" s="194"/>
    </row>
    <row r="154" spans="1:9" ht="15" customHeight="1" x14ac:dyDescent="0.2">
      <c r="A154" s="188" t="s">
        <v>233</v>
      </c>
      <c r="B154" s="188">
        <v>32</v>
      </c>
      <c r="C154" s="188" t="s">
        <v>57</v>
      </c>
      <c r="D154" s="194">
        <v>3000</v>
      </c>
      <c r="E154" s="194">
        <v>0</v>
      </c>
      <c r="F154" s="194"/>
    </row>
    <row r="155" spans="1:9" ht="15" customHeight="1" x14ac:dyDescent="0.2">
      <c r="A155" s="284" t="s">
        <v>347</v>
      </c>
      <c r="B155" s="284"/>
      <c r="C155" s="284" t="s">
        <v>234</v>
      </c>
      <c r="D155" s="285">
        <v>475.08</v>
      </c>
      <c r="E155" s="285">
        <f>+E157+E160</f>
        <v>441.86</v>
      </c>
      <c r="F155" s="285"/>
    </row>
    <row r="156" spans="1:9" ht="15" customHeight="1" x14ac:dyDescent="0.2">
      <c r="A156" s="188"/>
      <c r="B156" s="188">
        <v>3</v>
      </c>
      <c r="C156" s="188" t="s">
        <v>56</v>
      </c>
      <c r="D156" s="194">
        <v>475.08</v>
      </c>
      <c r="E156" s="194">
        <v>0</v>
      </c>
      <c r="F156" s="194"/>
    </row>
    <row r="157" spans="1:9" ht="15" customHeight="1" x14ac:dyDescent="0.2">
      <c r="A157" s="188" t="s">
        <v>235</v>
      </c>
      <c r="B157" s="188">
        <v>32</v>
      </c>
      <c r="C157" s="188" t="s">
        <v>57</v>
      </c>
      <c r="D157" s="194">
        <v>475.08</v>
      </c>
      <c r="E157" s="194">
        <f>+E158+E159</f>
        <v>438.66</v>
      </c>
      <c r="F157" s="194"/>
    </row>
    <row r="158" spans="1:9" ht="15" customHeight="1" x14ac:dyDescent="0.2">
      <c r="A158" s="188"/>
      <c r="B158" s="188">
        <v>3211</v>
      </c>
      <c r="C158" s="188" t="s">
        <v>280</v>
      </c>
      <c r="D158" s="194"/>
      <c r="E158" s="194">
        <v>135</v>
      </c>
      <c r="F158" s="194"/>
    </row>
    <row r="159" spans="1:9" ht="15" customHeight="1" x14ac:dyDescent="0.2">
      <c r="A159" s="188"/>
      <c r="B159" s="188">
        <v>3293</v>
      </c>
      <c r="C159" s="188" t="s">
        <v>81</v>
      </c>
      <c r="D159" s="194"/>
      <c r="E159" s="194">
        <v>303.66000000000003</v>
      </c>
      <c r="F159" s="194"/>
    </row>
    <row r="160" spans="1:9" ht="15" customHeight="1" x14ac:dyDescent="0.2">
      <c r="A160" s="188"/>
      <c r="B160" s="188">
        <v>34</v>
      </c>
      <c r="C160" s="188" t="s">
        <v>90</v>
      </c>
      <c r="D160" s="194">
        <v>0</v>
      </c>
      <c r="E160" s="194">
        <v>3.2</v>
      </c>
      <c r="F160" s="194"/>
    </row>
    <row r="161" spans="1:6" ht="15" customHeight="1" x14ac:dyDescent="0.2">
      <c r="A161" s="188"/>
      <c r="B161" s="188">
        <v>3433</v>
      </c>
      <c r="C161" s="188" t="s">
        <v>281</v>
      </c>
      <c r="D161" s="194"/>
      <c r="E161" s="194">
        <v>0.2</v>
      </c>
      <c r="F161" s="194"/>
    </row>
    <row r="162" spans="1:6" ht="15" customHeight="1" x14ac:dyDescent="0.2">
      <c r="A162" s="188"/>
      <c r="B162" s="188">
        <v>3434</v>
      </c>
      <c r="C162" s="188" t="s">
        <v>282</v>
      </c>
      <c r="D162" s="194"/>
      <c r="E162" s="194">
        <v>3</v>
      </c>
      <c r="F162" s="194"/>
    </row>
    <row r="163" spans="1:6" ht="15" customHeight="1" x14ac:dyDescent="0.2">
      <c r="A163" s="278" t="s">
        <v>368</v>
      </c>
      <c r="B163" s="278"/>
      <c r="C163" s="278" t="s">
        <v>236</v>
      </c>
      <c r="D163" s="279">
        <v>204683.15</v>
      </c>
      <c r="E163" s="279">
        <f>+E164+E190</f>
        <v>67852.58</v>
      </c>
      <c r="F163" s="279"/>
    </row>
    <row r="164" spans="1:6" ht="15" customHeight="1" x14ac:dyDescent="0.2">
      <c r="A164" s="282" t="s">
        <v>348</v>
      </c>
      <c r="B164" s="280"/>
      <c r="C164" s="280" t="s">
        <v>237</v>
      </c>
      <c r="D164" s="281">
        <v>163933.15</v>
      </c>
      <c r="E164" s="281">
        <v>66579.990000000005</v>
      </c>
      <c r="F164" s="281"/>
    </row>
    <row r="165" spans="1:6" ht="15" customHeight="1" x14ac:dyDescent="0.2">
      <c r="A165" s="284" t="s">
        <v>349</v>
      </c>
      <c r="B165" s="284"/>
      <c r="C165" s="284" t="s">
        <v>238</v>
      </c>
      <c r="D165" s="285">
        <v>163933.15</v>
      </c>
      <c r="E165" s="285">
        <v>66579.990000000005</v>
      </c>
      <c r="F165" s="285"/>
    </row>
    <row r="166" spans="1:6" ht="15" customHeight="1" x14ac:dyDescent="0.2">
      <c r="A166" s="188"/>
      <c r="B166" s="188">
        <v>3</v>
      </c>
      <c r="C166" s="188" t="s">
        <v>56</v>
      </c>
      <c r="D166" s="194">
        <v>163933.15</v>
      </c>
      <c r="E166" s="194">
        <f>+E167+E189</f>
        <v>66579.990000000005</v>
      </c>
      <c r="F166" s="194"/>
    </row>
    <row r="167" spans="1:6" ht="15" customHeight="1" x14ac:dyDescent="0.2">
      <c r="A167" s="188" t="s">
        <v>239</v>
      </c>
      <c r="B167" s="188">
        <v>32</v>
      </c>
      <c r="C167" s="188" t="s">
        <v>57</v>
      </c>
      <c r="D167" s="194">
        <v>163000</v>
      </c>
      <c r="E167" s="194">
        <f>+SUM(E168:E187)</f>
        <v>66167.64</v>
      </c>
      <c r="F167" s="194"/>
    </row>
    <row r="168" spans="1:6" ht="15" customHeight="1" x14ac:dyDescent="0.2">
      <c r="A168" s="188"/>
      <c r="B168" s="188">
        <v>3211</v>
      </c>
      <c r="C168" s="188" t="s">
        <v>63</v>
      </c>
      <c r="D168" s="194"/>
      <c r="E168" s="194">
        <v>3448.32</v>
      </c>
      <c r="F168" s="194"/>
    </row>
    <row r="169" spans="1:6" ht="15" customHeight="1" x14ac:dyDescent="0.2">
      <c r="A169" s="188"/>
      <c r="B169" s="188">
        <v>3212</v>
      </c>
      <c r="C169" s="188" t="s">
        <v>297</v>
      </c>
      <c r="D169" s="194"/>
      <c r="E169" s="194">
        <v>23039.1</v>
      </c>
      <c r="F169" s="194"/>
    </row>
    <row r="170" spans="1:6" ht="15" customHeight="1" x14ac:dyDescent="0.2">
      <c r="A170" s="188"/>
      <c r="B170" s="188">
        <v>3213</v>
      </c>
      <c r="C170" s="188" t="s">
        <v>298</v>
      </c>
      <c r="D170" s="194"/>
      <c r="E170" s="194">
        <v>127</v>
      </c>
      <c r="F170" s="194"/>
    </row>
    <row r="171" spans="1:6" ht="15" customHeight="1" x14ac:dyDescent="0.2">
      <c r="A171" s="188"/>
      <c r="B171" s="188">
        <v>3214</v>
      </c>
      <c r="C171" s="188" t="s">
        <v>299</v>
      </c>
      <c r="D171" s="194"/>
      <c r="E171" s="194">
        <v>317.5</v>
      </c>
      <c r="F171" s="194"/>
    </row>
    <row r="172" spans="1:6" ht="15" customHeight="1" x14ac:dyDescent="0.2">
      <c r="A172" s="188"/>
      <c r="B172" s="188">
        <v>3221</v>
      </c>
      <c r="C172" s="188" t="s">
        <v>73</v>
      </c>
      <c r="D172" s="194"/>
      <c r="E172" s="194">
        <v>10595.78</v>
      </c>
      <c r="F172" s="194"/>
    </row>
    <row r="173" spans="1:6" ht="15" customHeight="1" x14ac:dyDescent="0.2">
      <c r="A173" s="188"/>
      <c r="B173" s="188">
        <v>3223</v>
      </c>
      <c r="C173" s="188" t="s">
        <v>74</v>
      </c>
      <c r="D173" s="194"/>
      <c r="E173" s="194">
        <v>5446.04</v>
      </c>
      <c r="F173" s="194"/>
    </row>
    <row r="174" spans="1:6" ht="15" customHeight="1" x14ac:dyDescent="0.2">
      <c r="A174" s="188"/>
      <c r="B174" s="188">
        <v>3224</v>
      </c>
      <c r="C174" s="188" t="s">
        <v>274</v>
      </c>
      <c r="D174" s="194"/>
      <c r="E174" s="194">
        <v>650.29</v>
      </c>
      <c r="F174" s="194"/>
    </row>
    <row r="175" spans="1:6" ht="15" customHeight="1" x14ac:dyDescent="0.2">
      <c r="A175" s="188"/>
      <c r="B175" s="188">
        <v>3225</v>
      </c>
      <c r="C175" s="188" t="s">
        <v>172</v>
      </c>
      <c r="D175" s="194"/>
      <c r="E175" s="194">
        <v>1462.56</v>
      </c>
      <c r="F175" s="194"/>
    </row>
    <row r="176" spans="1:6" ht="15" customHeight="1" x14ac:dyDescent="0.2">
      <c r="A176" s="188"/>
      <c r="B176" s="188">
        <v>3227</v>
      </c>
      <c r="C176" s="188" t="s">
        <v>300</v>
      </c>
      <c r="D176" s="194"/>
      <c r="E176" s="194">
        <v>224.25</v>
      </c>
      <c r="F176" s="194"/>
    </row>
    <row r="177" spans="1:6" ht="15" customHeight="1" x14ac:dyDescent="0.2">
      <c r="A177" s="188"/>
      <c r="B177" s="188">
        <v>3231</v>
      </c>
      <c r="C177" s="188" t="s">
        <v>75</v>
      </c>
      <c r="D177" s="194"/>
      <c r="E177" s="194">
        <v>1046.52</v>
      </c>
      <c r="F177" s="194"/>
    </row>
    <row r="178" spans="1:6" ht="15" customHeight="1" x14ac:dyDescent="0.2">
      <c r="A178" s="188"/>
      <c r="B178" s="188">
        <v>3232</v>
      </c>
      <c r="C178" s="188" t="s">
        <v>301</v>
      </c>
      <c r="D178" s="194"/>
      <c r="E178" s="194">
        <v>2524.19</v>
      </c>
      <c r="F178" s="194"/>
    </row>
    <row r="179" spans="1:6" ht="15" customHeight="1" x14ac:dyDescent="0.2">
      <c r="A179" s="188"/>
      <c r="B179" s="188">
        <v>3234</v>
      </c>
      <c r="C179" s="188" t="s">
        <v>77</v>
      </c>
      <c r="D179" s="194"/>
      <c r="E179" s="194">
        <v>3646.12</v>
      </c>
      <c r="F179" s="194"/>
    </row>
    <row r="180" spans="1:6" ht="15" customHeight="1" x14ac:dyDescent="0.2">
      <c r="A180" s="188"/>
      <c r="B180" s="188">
        <v>3235</v>
      </c>
      <c r="C180" s="188" t="s">
        <v>78</v>
      </c>
      <c r="D180" s="194"/>
      <c r="E180" s="194">
        <v>6768.9</v>
      </c>
      <c r="F180" s="194"/>
    </row>
    <row r="181" spans="1:6" x14ac:dyDescent="0.2">
      <c r="A181" s="188"/>
      <c r="B181" s="188">
        <v>3236</v>
      </c>
      <c r="C181" s="188" t="s">
        <v>79</v>
      </c>
      <c r="D181" s="194"/>
      <c r="E181" s="194">
        <v>773.34</v>
      </c>
      <c r="F181" s="194"/>
    </row>
    <row r="182" spans="1:6" x14ac:dyDescent="0.2">
      <c r="A182" s="188"/>
      <c r="B182" s="188">
        <v>3237</v>
      </c>
      <c r="C182" s="188" t="s">
        <v>64</v>
      </c>
      <c r="D182" s="194"/>
      <c r="E182" s="194">
        <v>1333.79</v>
      </c>
      <c r="F182" s="194"/>
    </row>
    <row r="183" spans="1:6" ht="15" customHeight="1" x14ac:dyDescent="0.2">
      <c r="A183" s="188"/>
      <c r="B183" s="188">
        <v>3238</v>
      </c>
      <c r="C183" s="188" t="s">
        <v>59</v>
      </c>
      <c r="D183" s="194"/>
      <c r="E183" s="194">
        <v>2828.97</v>
      </c>
      <c r="F183" s="194"/>
    </row>
    <row r="184" spans="1:6" ht="15" customHeight="1" x14ac:dyDescent="0.2">
      <c r="A184" s="188"/>
      <c r="B184" s="188">
        <v>3239</v>
      </c>
      <c r="C184" s="188" t="s">
        <v>302</v>
      </c>
      <c r="D184" s="194"/>
      <c r="E184" s="194">
        <v>248.5</v>
      </c>
      <c r="F184" s="194"/>
    </row>
    <row r="185" spans="1:6" ht="15" customHeight="1" x14ac:dyDescent="0.2">
      <c r="A185" s="188"/>
      <c r="B185" s="188">
        <v>3293</v>
      </c>
      <c r="C185" s="188" t="s">
        <v>81</v>
      </c>
      <c r="D185" s="194"/>
      <c r="E185" s="194">
        <v>384.15</v>
      </c>
      <c r="F185" s="194"/>
    </row>
    <row r="186" spans="1:6" ht="15" customHeight="1" x14ac:dyDescent="0.2">
      <c r="A186" s="188"/>
      <c r="B186" s="188">
        <v>3294</v>
      </c>
      <c r="C186" s="188" t="s">
        <v>89</v>
      </c>
      <c r="D186" s="194"/>
      <c r="E186" s="194">
        <v>255</v>
      </c>
      <c r="F186" s="194"/>
    </row>
    <row r="187" spans="1:6" ht="15" customHeight="1" x14ac:dyDescent="0.2">
      <c r="A187" s="188"/>
      <c r="B187" s="188">
        <v>3299</v>
      </c>
      <c r="C187" s="188" t="s">
        <v>65</v>
      </c>
      <c r="D187" s="194"/>
      <c r="E187" s="194">
        <v>1047.32</v>
      </c>
      <c r="F187" s="194"/>
    </row>
    <row r="188" spans="1:6" ht="15" customHeight="1" x14ac:dyDescent="0.2">
      <c r="A188" s="188" t="s">
        <v>240</v>
      </c>
      <c r="B188" s="188">
        <v>34</v>
      </c>
      <c r="C188" s="188" t="s">
        <v>90</v>
      </c>
      <c r="D188" s="194">
        <v>933.15</v>
      </c>
      <c r="E188" s="194">
        <v>412.35</v>
      </c>
      <c r="F188" s="194"/>
    </row>
    <row r="189" spans="1:6" ht="15" customHeight="1" x14ac:dyDescent="0.2">
      <c r="A189" s="188"/>
      <c r="B189" s="188">
        <v>34312</v>
      </c>
      <c r="C189" s="188" t="s">
        <v>92</v>
      </c>
      <c r="D189" s="194"/>
      <c r="E189" s="194">
        <v>412.35</v>
      </c>
      <c r="F189" s="194"/>
    </row>
    <row r="190" spans="1:6" ht="24.75" customHeight="1" x14ac:dyDescent="0.2">
      <c r="A190" s="280"/>
      <c r="B190" s="283" t="s">
        <v>350</v>
      </c>
      <c r="C190" s="280" t="s">
        <v>241</v>
      </c>
      <c r="D190" s="281">
        <v>40750</v>
      </c>
      <c r="E190" s="281">
        <f>+E191+E195</f>
        <v>1272.5899999999999</v>
      </c>
      <c r="F190" s="281"/>
    </row>
    <row r="191" spans="1:6" x14ac:dyDescent="0.2">
      <c r="A191" s="284"/>
      <c r="B191" s="286" t="s">
        <v>351</v>
      </c>
      <c r="C191" s="284" t="s">
        <v>242</v>
      </c>
      <c r="D191" s="285">
        <v>15000</v>
      </c>
      <c r="E191" s="285">
        <v>82.26</v>
      </c>
      <c r="F191" s="285"/>
    </row>
    <row r="192" spans="1:6" ht="15" customHeight="1" x14ac:dyDescent="0.2">
      <c r="A192" s="188"/>
      <c r="B192" s="188">
        <v>3</v>
      </c>
      <c r="C192" s="188" t="s">
        <v>56</v>
      </c>
      <c r="D192" s="194">
        <v>15000</v>
      </c>
      <c r="E192" s="194">
        <v>0</v>
      </c>
      <c r="F192" s="194"/>
    </row>
    <row r="193" spans="1:6" ht="15" customHeight="1" x14ac:dyDescent="0.2">
      <c r="A193" s="188" t="s">
        <v>243</v>
      </c>
      <c r="B193" s="188">
        <v>32</v>
      </c>
      <c r="C193" s="188" t="s">
        <v>57</v>
      </c>
      <c r="D193" s="194">
        <v>15000</v>
      </c>
      <c r="E193" s="194">
        <v>0</v>
      </c>
      <c r="F193" s="194"/>
    </row>
    <row r="194" spans="1:6" ht="15" customHeight="1" x14ac:dyDescent="0.2">
      <c r="A194" s="188"/>
      <c r="B194" s="188">
        <v>3236</v>
      </c>
      <c r="C194" s="188" t="s">
        <v>265</v>
      </c>
      <c r="D194" s="194"/>
      <c r="E194" s="194">
        <v>82.26</v>
      </c>
      <c r="F194" s="194"/>
    </row>
    <row r="195" spans="1:6" ht="22.5" x14ac:dyDescent="0.2">
      <c r="A195" s="284"/>
      <c r="B195" s="284" t="s">
        <v>352</v>
      </c>
      <c r="C195" s="284" t="s">
        <v>244</v>
      </c>
      <c r="D195" s="285">
        <v>25750</v>
      </c>
      <c r="E195" s="285">
        <f>+E197</f>
        <v>1190.33</v>
      </c>
      <c r="F195" s="285"/>
    </row>
    <row r="196" spans="1:6" ht="21" customHeight="1" x14ac:dyDescent="0.2">
      <c r="A196" s="188"/>
      <c r="B196" s="188">
        <v>3</v>
      </c>
      <c r="C196" s="188" t="s">
        <v>56</v>
      </c>
      <c r="D196" s="194">
        <v>25750</v>
      </c>
      <c r="E196" s="194">
        <f>+E197+E205</f>
        <v>1190.33</v>
      </c>
      <c r="F196" s="194"/>
    </row>
    <row r="197" spans="1:6" ht="15" customHeight="1" x14ac:dyDescent="0.2">
      <c r="A197" s="188" t="s">
        <v>245</v>
      </c>
      <c r="B197" s="188">
        <v>32</v>
      </c>
      <c r="C197" s="188" t="s">
        <v>57</v>
      </c>
      <c r="D197" s="194">
        <v>25740</v>
      </c>
      <c r="E197" s="194">
        <f>+E198++E199+E200+E201+E202+E203+E204</f>
        <v>1190.33</v>
      </c>
      <c r="F197" s="194"/>
    </row>
    <row r="198" spans="1:6" ht="15" customHeight="1" x14ac:dyDescent="0.2">
      <c r="A198" s="188"/>
      <c r="B198" s="188">
        <v>3221</v>
      </c>
      <c r="C198" s="188" t="s">
        <v>283</v>
      </c>
      <c r="D198" s="194"/>
      <c r="E198" s="194">
        <v>23.39</v>
      </c>
      <c r="F198" s="194"/>
    </row>
    <row r="199" spans="1:6" ht="15" customHeight="1" x14ac:dyDescent="0.2">
      <c r="A199" s="188"/>
      <c r="B199" s="188">
        <v>3221</v>
      </c>
      <c r="C199" s="188" t="s">
        <v>279</v>
      </c>
      <c r="D199" s="194"/>
      <c r="E199" s="194">
        <v>4.3499999999999996</v>
      </c>
      <c r="F199" s="194"/>
    </row>
    <row r="200" spans="1:6" ht="15" customHeight="1" x14ac:dyDescent="0.2">
      <c r="A200" s="188"/>
      <c r="B200" s="188">
        <v>3224</v>
      </c>
      <c r="C200" s="188" t="s">
        <v>284</v>
      </c>
      <c r="D200" s="194"/>
      <c r="E200" s="194">
        <v>33.83</v>
      </c>
      <c r="F200" s="194"/>
    </row>
    <row r="201" spans="1:6" ht="15" customHeight="1" x14ac:dyDescent="0.2">
      <c r="A201" s="188"/>
      <c r="B201" s="188">
        <v>3236</v>
      </c>
      <c r="C201" s="188" t="s">
        <v>265</v>
      </c>
      <c r="D201" s="194"/>
      <c r="E201" s="194">
        <v>82.44</v>
      </c>
      <c r="F201" s="194"/>
    </row>
    <row r="202" spans="1:6" ht="15" customHeight="1" x14ac:dyDescent="0.2">
      <c r="A202" s="188"/>
      <c r="B202" s="188">
        <v>3238</v>
      </c>
      <c r="C202" s="188" t="s">
        <v>285</v>
      </c>
      <c r="D202" s="194"/>
      <c r="E202" s="194">
        <v>59</v>
      </c>
      <c r="F202" s="194"/>
    </row>
    <row r="203" spans="1:6" ht="15" customHeight="1" x14ac:dyDescent="0.2">
      <c r="A203" s="188"/>
      <c r="B203" s="188">
        <v>3293</v>
      </c>
      <c r="C203" s="188" t="s">
        <v>81</v>
      </c>
      <c r="D203" s="194"/>
      <c r="E203" s="194">
        <v>85.1</v>
      </c>
      <c r="F203" s="194"/>
    </row>
    <row r="204" spans="1:6" ht="15" customHeight="1" x14ac:dyDescent="0.2">
      <c r="A204" s="188"/>
      <c r="B204" s="188">
        <v>3299</v>
      </c>
      <c r="C204" s="188" t="s">
        <v>65</v>
      </c>
      <c r="D204" s="194"/>
      <c r="E204" s="194">
        <v>902.22</v>
      </c>
      <c r="F204" s="194"/>
    </row>
    <row r="205" spans="1:6" ht="15" customHeight="1" x14ac:dyDescent="0.2">
      <c r="A205" s="188" t="s">
        <v>246</v>
      </c>
      <c r="B205" s="188">
        <v>34</v>
      </c>
      <c r="C205" s="188" t="s">
        <v>90</v>
      </c>
      <c r="D205" s="194">
        <v>10</v>
      </c>
      <c r="E205" s="194">
        <v>0</v>
      </c>
      <c r="F205" s="194"/>
    </row>
    <row r="206" spans="1:6" ht="15" customHeight="1" x14ac:dyDescent="0.2">
      <c r="A206" s="278" t="s">
        <v>322</v>
      </c>
      <c r="B206" s="278"/>
      <c r="C206" s="278" t="s">
        <v>197</v>
      </c>
      <c r="D206" s="279">
        <v>2243500</v>
      </c>
      <c r="E206" s="279">
        <f>+E208+E224</f>
        <v>1084214.8499999999</v>
      </c>
      <c r="F206" s="279"/>
    </row>
    <row r="207" spans="1:6" ht="15" customHeight="1" x14ac:dyDescent="0.2">
      <c r="A207" s="280" t="s">
        <v>329</v>
      </c>
      <c r="B207" s="280"/>
      <c r="C207" s="280" t="s">
        <v>203</v>
      </c>
      <c r="D207" s="281">
        <v>2243500</v>
      </c>
      <c r="E207" s="281">
        <f>E206</f>
        <v>1084214.8499999999</v>
      </c>
      <c r="F207" s="281"/>
    </row>
    <row r="208" spans="1:6" ht="15" customHeight="1" x14ac:dyDescent="0.2">
      <c r="A208" s="284" t="s">
        <v>330</v>
      </c>
      <c r="B208" s="284"/>
      <c r="C208" s="284" t="s">
        <v>204</v>
      </c>
      <c r="D208" s="285">
        <v>2243500</v>
      </c>
      <c r="E208" s="285">
        <f>E209</f>
        <v>1084155.8299999998</v>
      </c>
      <c r="F208" s="285"/>
    </row>
    <row r="209" spans="1:6" ht="15" customHeight="1" x14ac:dyDescent="0.2">
      <c r="A209" s="188"/>
      <c r="B209" s="188">
        <v>3</v>
      </c>
      <c r="C209" s="188" t="s">
        <v>56</v>
      </c>
      <c r="D209" s="194">
        <v>2243500</v>
      </c>
      <c r="E209" s="194">
        <f>+E210+E217</f>
        <v>1084155.8299999998</v>
      </c>
      <c r="F209" s="194"/>
    </row>
    <row r="210" spans="1:6" ht="15" customHeight="1" x14ac:dyDescent="0.2">
      <c r="A210" s="188" t="s">
        <v>247</v>
      </c>
      <c r="B210" s="188">
        <v>31</v>
      </c>
      <c r="C210" s="188" t="s">
        <v>66</v>
      </c>
      <c r="D210" s="194">
        <v>2230000</v>
      </c>
      <c r="E210" s="194">
        <f>+E211+E212+E213+E214+E215+E216</f>
        <v>1075968.3999999999</v>
      </c>
      <c r="F210" s="194"/>
    </row>
    <row r="211" spans="1:6" ht="15" customHeight="1" x14ac:dyDescent="0.2">
      <c r="A211" s="188"/>
      <c r="B211" s="188">
        <v>3111</v>
      </c>
      <c r="C211" s="188" t="s">
        <v>262</v>
      </c>
      <c r="D211" s="194"/>
      <c r="E211" s="194">
        <v>896785.58</v>
      </c>
      <c r="F211" s="194"/>
    </row>
    <row r="212" spans="1:6" ht="15" customHeight="1" x14ac:dyDescent="0.2">
      <c r="A212" s="188"/>
      <c r="B212" s="188">
        <v>3121</v>
      </c>
      <c r="C212" s="188" t="s">
        <v>272</v>
      </c>
      <c r="D212" s="194"/>
      <c r="E212" s="194">
        <v>8445.2000000000007</v>
      </c>
      <c r="F212" s="194"/>
    </row>
    <row r="213" spans="1:6" ht="15" customHeight="1" x14ac:dyDescent="0.2">
      <c r="A213" s="188"/>
      <c r="B213" s="188">
        <v>3121</v>
      </c>
      <c r="C213" s="188" t="s">
        <v>286</v>
      </c>
      <c r="D213" s="194"/>
      <c r="E213" s="194">
        <v>882.88</v>
      </c>
      <c r="F213" s="194"/>
    </row>
    <row r="214" spans="1:6" ht="15" customHeight="1" x14ac:dyDescent="0.2">
      <c r="A214" s="188"/>
      <c r="B214" s="188">
        <v>3121</v>
      </c>
      <c r="C214" s="188" t="s">
        <v>287</v>
      </c>
      <c r="D214" s="194"/>
      <c r="E214" s="194">
        <v>1765.76</v>
      </c>
      <c r="F214" s="194"/>
    </row>
    <row r="215" spans="1:6" ht="15" customHeight="1" x14ac:dyDescent="0.2">
      <c r="A215" s="188"/>
      <c r="B215" s="188">
        <v>3121</v>
      </c>
      <c r="C215" s="188" t="s">
        <v>271</v>
      </c>
      <c r="D215" s="194"/>
      <c r="E215" s="194">
        <v>20100</v>
      </c>
      <c r="F215" s="194"/>
    </row>
    <row r="216" spans="1:6" ht="15" customHeight="1" x14ac:dyDescent="0.2">
      <c r="A216" s="188"/>
      <c r="B216" s="188">
        <v>3132</v>
      </c>
      <c r="C216" s="188" t="s">
        <v>263</v>
      </c>
      <c r="D216" s="194"/>
      <c r="E216" s="194">
        <v>147988.98000000001</v>
      </c>
      <c r="F216" s="194"/>
    </row>
    <row r="217" spans="1:6" ht="15" customHeight="1" x14ac:dyDescent="0.2">
      <c r="A217" s="188" t="s">
        <v>248</v>
      </c>
      <c r="B217" s="188">
        <v>32</v>
      </c>
      <c r="C217" s="188" t="s">
        <v>57</v>
      </c>
      <c r="D217" s="194">
        <v>13500</v>
      </c>
      <c r="E217" s="194">
        <f>+E218+E219+E220+E221+E222+E223</f>
        <v>8187.43</v>
      </c>
      <c r="F217" s="194"/>
    </row>
    <row r="218" spans="1:6" ht="15" customHeight="1" x14ac:dyDescent="0.2">
      <c r="A218" s="188"/>
      <c r="B218" s="188">
        <v>3211</v>
      </c>
      <c r="C218" s="188" t="s">
        <v>280</v>
      </c>
      <c r="D218" s="194"/>
      <c r="E218" s="194">
        <v>270</v>
      </c>
      <c r="F218" s="194"/>
    </row>
    <row r="219" spans="1:6" ht="15" customHeight="1" x14ac:dyDescent="0.2">
      <c r="A219" s="188"/>
      <c r="B219" s="188">
        <v>3212</v>
      </c>
      <c r="C219" s="188" t="s">
        <v>288</v>
      </c>
      <c r="D219" s="194"/>
      <c r="E219" s="194">
        <v>97.6</v>
      </c>
      <c r="F219" s="194"/>
    </row>
    <row r="220" spans="1:6" ht="15" customHeight="1" x14ac:dyDescent="0.2">
      <c r="A220" s="188"/>
      <c r="B220" s="188">
        <v>3241</v>
      </c>
      <c r="C220" s="188" t="s">
        <v>127</v>
      </c>
      <c r="D220" s="194"/>
      <c r="E220" s="194">
        <v>4984</v>
      </c>
      <c r="F220" s="194"/>
    </row>
    <row r="221" spans="1:6" ht="15" customHeight="1" x14ac:dyDescent="0.2">
      <c r="A221" s="188"/>
      <c r="B221" s="188">
        <v>3293</v>
      </c>
      <c r="C221" s="188" t="s">
        <v>81</v>
      </c>
      <c r="D221" s="194"/>
      <c r="E221" s="194">
        <v>8.23</v>
      </c>
      <c r="F221" s="194"/>
    </row>
    <row r="222" spans="1:6" ht="29.25" customHeight="1" x14ac:dyDescent="0.2">
      <c r="A222" s="188"/>
      <c r="B222" s="188">
        <v>3295</v>
      </c>
      <c r="C222" s="188" t="s">
        <v>289</v>
      </c>
      <c r="D222" s="194"/>
      <c r="E222" s="194">
        <v>2730</v>
      </c>
      <c r="F222" s="194"/>
    </row>
    <row r="223" spans="1:6" ht="29.25" customHeight="1" x14ac:dyDescent="0.2">
      <c r="A223" s="188"/>
      <c r="B223" s="188">
        <v>3299</v>
      </c>
      <c r="C223" s="188" t="s">
        <v>65</v>
      </c>
      <c r="D223" s="194"/>
      <c r="E223" s="194">
        <v>97.6</v>
      </c>
      <c r="F223" s="194"/>
    </row>
    <row r="224" spans="1:6" ht="27" customHeight="1" x14ac:dyDescent="0.2">
      <c r="A224" s="284"/>
      <c r="B224" s="284" t="s">
        <v>353</v>
      </c>
      <c r="C224" s="284" t="s">
        <v>290</v>
      </c>
      <c r="D224" s="285">
        <v>0</v>
      </c>
      <c r="E224" s="285">
        <v>59.02</v>
      </c>
      <c r="F224" s="285"/>
    </row>
    <row r="225" spans="1:6" ht="15" customHeight="1" x14ac:dyDescent="0.2">
      <c r="A225" s="190"/>
      <c r="B225" s="190">
        <v>32</v>
      </c>
      <c r="C225" s="190" t="s">
        <v>291</v>
      </c>
      <c r="D225" s="198">
        <v>0</v>
      </c>
      <c r="E225" s="198">
        <v>59.02</v>
      </c>
      <c r="F225" s="198"/>
    </row>
    <row r="226" spans="1:6" ht="15" customHeight="1" x14ac:dyDescent="0.2">
      <c r="A226" s="190"/>
      <c r="B226" s="190">
        <v>3293</v>
      </c>
      <c r="C226" s="190" t="s">
        <v>81</v>
      </c>
      <c r="D226" s="198"/>
      <c r="E226" s="198">
        <v>59.02</v>
      </c>
      <c r="F226" s="198"/>
    </row>
    <row r="227" spans="1:6" ht="15" customHeight="1" x14ac:dyDescent="0.2">
      <c r="A227" s="278" t="s">
        <v>357</v>
      </c>
      <c r="B227" s="278" t="s">
        <v>354</v>
      </c>
      <c r="C227" s="278" t="s">
        <v>249</v>
      </c>
      <c r="D227" s="279">
        <v>7500</v>
      </c>
      <c r="E227" s="279">
        <v>3545.6</v>
      </c>
      <c r="F227" s="279"/>
    </row>
    <row r="228" spans="1:6" ht="15" customHeight="1" x14ac:dyDescent="0.2">
      <c r="A228" s="280" t="s">
        <v>357</v>
      </c>
      <c r="B228" s="280" t="s">
        <v>355</v>
      </c>
      <c r="C228" s="280" t="s">
        <v>250</v>
      </c>
      <c r="D228" s="281">
        <v>7500</v>
      </c>
      <c r="E228" s="281">
        <v>3545.6</v>
      </c>
      <c r="F228" s="281"/>
    </row>
    <row r="229" spans="1:6" ht="15" customHeight="1" x14ac:dyDescent="0.2">
      <c r="A229" s="284" t="s">
        <v>357</v>
      </c>
      <c r="B229" s="284" t="s">
        <v>356</v>
      </c>
      <c r="C229" s="284" t="s">
        <v>251</v>
      </c>
      <c r="D229" s="285">
        <v>7500</v>
      </c>
      <c r="E229" s="285">
        <v>3545.6</v>
      </c>
      <c r="F229" s="285"/>
    </row>
    <row r="230" spans="1:6" ht="15" customHeight="1" x14ac:dyDescent="0.2">
      <c r="A230" s="188"/>
      <c r="B230" s="188">
        <v>3</v>
      </c>
      <c r="C230" s="188" t="s">
        <v>56</v>
      </c>
      <c r="D230" s="194">
        <v>7500</v>
      </c>
      <c r="E230" s="194">
        <v>3545.6</v>
      </c>
      <c r="F230" s="194"/>
    </row>
    <row r="231" spans="1:6" ht="15" customHeight="1" x14ac:dyDescent="0.2">
      <c r="A231" s="188" t="s">
        <v>252</v>
      </c>
      <c r="B231" s="188">
        <v>32</v>
      </c>
      <c r="C231" s="188" t="s">
        <v>57</v>
      </c>
      <c r="D231" s="194">
        <v>7500</v>
      </c>
      <c r="E231" s="194">
        <f>+E232+E233+E234+E235+E236+E237</f>
        <v>3545.6000000000004</v>
      </c>
      <c r="F231" s="194"/>
    </row>
    <row r="232" spans="1:6" ht="33.75" customHeight="1" x14ac:dyDescent="0.2">
      <c r="A232" s="188"/>
      <c r="B232" s="188">
        <v>3211</v>
      </c>
      <c r="C232" s="188" t="s">
        <v>292</v>
      </c>
      <c r="D232" s="194"/>
      <c r="E232" s="194">
        <v>1350</v>
      </c>
      <c r="F232" s="194"/>
    </row>
    <row r="233" spans="1:6" ht="15" customHeight="1" x14ac:dyDescent="0.2">
      <c r="A233" s="188"/>
      <c r="B233" s="188">
        <v>3224</v>
      </c>
      <c r="C233" s="188" t="s">
        <v>274</v>
      </c>
      <c r="D233" s="194"/>
      <c r="E233" s="194">
        <v>98.25</v>
      </c>
      <c r="F233" s="194"/>
    </row>
    <row r="234" spans="1:6" ht="15" customHeight="1" x14ac:dyDescent="0.2">
      <c r="A234" s="188"/>
      <c r="B234" s="188">
        <v>3231</v>
      </c>
      <c r="C234" s="188" t="s">
        <v>275</v>
      </c>
      <c r="D234" s="194"/>
      <c r="E234" s="194">
        <v>1187.5</v>
      </c>
      <c r="F234" s="194"/>
    </row>
    <row r="235" spans="1:6" ht="15" customHeight="1" x14ac:dyDescent="0.2">
      <c r="A235" s="188"/>
      <c r="B235" s="188">
        <v>3239</v>
      </c>
      <c r="C235" s="188" t="s">
        <v>293</v>
      </c>
      <c r="D235" s="194"/>
      <c r="E235" s="194">
        <v>91.25</v>
      </c>
      <c r="F235" s="194"/>
    </row>
    <row r="236" spans="1:6" ht="15" customHeight="1" x14ac:dyDescent="0.2">
      <c r="A236" s="188"/>
      <c r="B236" s="188">
        <v>3293</v>
      </c>
      <c r="C236" s="188" t="s">
        <v>81</v>
      </c>
      <c r="D236" s="194"/>
      <c r="E236" s="194">
        <v>301.32</v>
      </c>
      <c r="F236" s="194"/>
    </row>
    <row r="237" spans="1:6" ht="15" customHeight="1" x14ac:dyDescent="0.2">
      <c r="A237" s="188"/>
      <c r="B237" s="188">
        <v>3299</v>
      </c>
      <c r="C237" s="188" t="s">
        <v>65</v>
      </c>
      <c r="D237" s="194"/>
      <c r="E237" s="194">
        <v>517.28</v>
      </c>
      <c r="F237" s="194"/>
    </row>
    <row r="238" spans="1:6" ht="15" customHeight="1" x14ac:dyDescent="0.2">
      <c r="A238" s="284"/>
      <c r="B238" s="284" t="s">
        <v>358</v>
      </c>
      <c r="C238" s="284" t="s">
        <v>253</v>
      </c>
      <c r="D238" s="285">
        <v>0</v>
      </c>
      <c r="E238" s="285">
        <v>0</v>
      </c>
      <c r="F238" s="285"/>
    </row>
    <row r="239" spans="1:6" ht="15" customHeight="1" x14ac:dyDescent="0.2">
      <c r="A239" s="188"/>
      <c r="B239" s="188">
        <v>3</v>
      </c>
      <c r="C239" s="188" t="s">
        <v>56</v>
      </c>
      <c r="D239" s="194">
        <v>0</v>
      </c>
      <c r="E239" s="194">
        <v>0</v>
      </c>
      <c r="F239" s="194"/>
    </row>
    <row r="240" spans="1:6" ht="15" customHeight="1" x14ac:dyDescent="0.2">
      <c r="A240" s="188" t="s">
        <v>254</v>
      </c>
      <c r="B240" s="188">
        <v>32</v>
      </c>
      <c r="C240" s="188" t="s">
        <v>57</v>
      </c>
      <c r="D240" s="194">
        <v>0</v>
      </c>
      <c r="E240" s="194">
        <v>0</v>
      </c>
      <c r="F240" s="194"/>
    </row>
    <row r="241" spans="1:6" ht="32.25" customHeight="1" x14ac:dyDescent="0.2">
      <c r="A241" s="205" t="s">
        <v>359</v>
      </c>
      <c r="B241" s="205"/>
      <c r="C241" s="205" t="s">
        <v>255</v>
      </c>
      <c r="D241" s="200">
        <v>34948.629999999997</v>
      </c>
      <c r="E241" s="200">
        <f>+E247+E253</f>
        <v>2153.0699999999997</v>
      </c>
      <c r="F241" s="200">
        <f t="shared" ref="F241" si="5">E241/D241*100</f>
        <v>6.1606706757890075</v>
      </c>
    </row>
    <row r="242" spans="1:6" x14ac:dyDescent="0.2">
      <c r="A242" s="278" t="s">
        <v>319</v>
      </c>
      <c r="B242" s="278"/>
      <c r="C242" s="278" t="s">
        <v>188</v>
      </c>
      <c r="D242" s="279">
        <v>23342.5</v>
      </c>
      <c r="E242" s="279">
        <v>0</v>
      </c>
      <c r="F242" s="279"/>
    </row>
    <row r="243" spans="1:6" ht="15" customHeight="1" x14ac:dyDescent="0.2">
      <c r="A243" s="280" t="s">
        <v>320</v>
      </c>
      <c r="B243" s="280"/>
      <c r="C243" s="280" t="s">
        <v>188</v>
      </c>
      <c r="D243" s="281">
        <v>23342.5</v>
      </c>
      <c r="E243" s="281">
        <v>0</v>
      </c>
      <c r="F243" s="281"/>
    </row>
    <row r="244" spans="1:6" ht="15" customHeight="1" x14ac:dyDescent="0.2">
      <c r="A244" s="284" t="s">
        <v>312</v>
      </c>
      <c r="B244" s="284"/>
      <c r="C244" s="284" t="s">
        <v>188</v>
      </c>
      <c r="D244" s="285">
        <v>23342.5</v>
      </c>
      <c r="E244" s="285">
        <v>0</v>
      </c>
      <c r="F244" s="285"/>
    </row>
    <row r="245" spans="1:6" ht="15" customHeight="1" x14ac:dyDescent="0.2">
      <c r="A245" s="188"/>
      <c r="B245" s="188">
        <v>3</v>
      </c>
      <c r="C245" s="188" t="s">
        <v>56</v>
      </c>
      <c r="D245" s="194">
        <v>23342.5</v>
      </c>
      <c r="E245" s="194">
        <v>0</v>
      </c>
      <c r="F245" s="194"/>
    </row>
    <row r="246" spans="1:6" ht="15" customHeight="1" x14ac:dyDescent="0.2">
      <c r="A246" s="188" t="s">
        <v>256</v>
      </c>
      <c r="B246" s="188">
        <v>32</v>
      </c>
      <c r="C246" s="188" t="s">
        <v>57</v>
      </c>
      <c r="D246" s="194">
        <v>23342.5</v>
      </c>
      <c r="E246" s="194">
        <v>0</v>
      </c>
      <c r="F246" s="194"/>
    </row>
    <row r="247" spans="1:6" ht="15" customHeight="1" x14ac:dyDescent="0.2">
      <c r="A247" s="278" t="s">
        <v>360</v>
      </c>
      <c r="B247" s="278"/>
      <c r="C247" s="278" t="s">
        <v>230</v>
      </c>
      <c r="D247" s="279">
        <v>2000</v>
      </c>
      <c r="E247" s="279">
        <v>1099.1199999999999</v>
      </c>
      <c r="F247" s="279"/>
    </row>
    <row r="248" spans="1:6" ht="24" customHeight="1" x14ac:dyDescent="0.2">
      <c r="A248" s="280" t="s">
        <v>362</v>
      </c>
      <c r="B248" s="280"/>
      <c r="C248" s="280" t="s">
        <v>231</v>
      </c>
      <c r="D248" s="281">
        <v>2000</v>
      </c>
      <c r="E248" s="281">
        <v>1099.1199999999999</v>
      </c>
      <c r="F248" s="281"/>
    </row>
    <row r="249" spans="1:6" ht="19.5" customHeight="1" x14ac:dyDescent="0.2">
      <c r="A249" s="284" t="s">
        <v>363</v>
      </c>
      <c r="B249" s="284"/>
      <c r="C249" s="284" t="s">
        <v>234</v>
      </c>
      <c r="D249" s="285">
        <v>2000</v>
      </c>
      <c r="E249" s="285">
        <v>1099.1199999999999</v>
      </c>
      <c r="F249" s="285"/>
    </row>
    <row r="250" spans="1:6" ht="20.25" customHeight="1" x14ac:dyDescent="0.2">
      <c r="A250" s="188"/>
      <c r="B250" s="188">
        <v>4</v>
      </c>
      <c r="C250" s="188" t="s">
        <v>60</v>
      </c>
      <c r="D250" s="194">
        <v>2000</v>
      </c>
      <c r="E250" s="194">
        <v>1099.1199999999999</v>
      </c>
      <c r="F250" s="194"/>
    </row>
    <row r="251" spans="1:6" ht="15" customHeight="1" x14ac:dyDescent="0.2">
      <c r="A251" s="188" t="s">
        <v>257</v>
      </c>
      <c r="B251" s="188">
        <v>42</v>
      </c>
      <c r="C251" s="188" t="s">
        <v>61</v>
      </c>
      <c r="D251" s="194">
        <v>2000</v>
      </c>
      <c r="E251" s="198">
        <v>1099.1199999999999</v>
      </c>
      <c r="F251" s="198"/>
    </row>
    <row r="252" spans="1:6" ht="15" customHeight="1" x14ac:dyDescent="0.2">
      <c r="A252" s="188"/>
      <c r="B252" s="188">
        <v>4222</v>
      </c>
      <c r="C252" s="188" t="s">
        <v>294</v>
      </c>
      <c r="D252" s="194"/>
      <c r="E252" s="194">
        <v>1099.1199999999999</v>
      </c>
      <c r="F252" s="194"/>
    </row>
    <row r="253" spans="1:6" ht="15" customHeight="1" x14ac:dyDescent="0.2">
      <c r="A253" s="278" t="s">
        <v>361</v>
      </c>
      <c r="B253" s="278"/>
      <c r="C253" s="278" t="s">
        <v>236</v>
      </c>
      <c r="D253" s="279">
        <v>5000</v>
      </c>
      <c r="E253" s="279">
        <v>1053.95</v>
      </c>
      <c r="F253" s="279"/>
    </row>
    <row r="254" spans="1:6" ht="22.5" x14ac:dyDescent="0.2">
      <c r="A254" s="280" t="s">
        <v>364</v>
      </c>
      <c r="B254" s="280"/>
      <c r="C254" s="280" t="s">
        <v>241</v>
      </c>
      <c r="D254" s="281">
        <v>5000</v>
      </c>
      <c r="E254" s="281">
        <v>1053.95</v>
      </c>
      <c r="F254" s="281"/>
    </row>
    <row r="255" spans="1:6" ht="22.5" x14ac:dyDescent="0.2">
      <c r="A255" s="284" t="s">
        <v>317</v>
      </c>
      <c r="B255" s="284"/>
      <c r="C255" s="284" t="s">
        <v>244</v>
      </c>
      <c r="D255" s="285">
        <v>5000</v>
      </c>
      <c r="E255" s="285">
        <v>1053.95</v>
      </c>
      <c r="F255" s="285"/>
    </row>
    <row r="256" spans="1:6" ht="15" customHeight="1" x14ac:dyDescent="0.2">
      <c r="A256" s="188"/>
      <c r="B256" s="188">
        <v>4</v>
      </c>
      <c r="C256" s="188" t="s">
        <v>60</v>
      </c>
      <c r="D256" s="194">
        <v>5000</v>
      </c>
      <c r="E256" s="194">
        <v>1053.95</v>
      </c>
      <c r="F256" s="194"/>
    </row>
    <row r="257" spans="1:6" ht="15" customHeight="1" x14ac:dyDescent="0.2">
      <c r="A257" s="188" t="s">
        <v>258</v>
      </c>
      <c r="B257" s="188">
        <v>42</v>
      </c>
      <c r="C257" s="188" t="s">
        <v>61</v>
      </c>
      <c r="D257" s="194">
        <v>5000</v>
      </c>
      <c r="E257" s="194">
        <f>+E258+E259</f>
        <v>1053.95</v>
      </c>
      <c r="F257" s="194"/>
    </row>
    <row r="258" spans="1:6" ht="15" customHeight="1" x14ac:dyDescent="0.2">
      <c r="A258" s="188"/>
      <c r="B258" s="188">
        <v>4221</v>
      </c>
      <c r="C258" s="188" t="s">
        <v>295</v>
      </c>
      <c r="D258" s="194"/>
      <c r="E258" s="194">
        <v>898.75</v>
      </c>
      <c r="F258" s="194"/>
    </row>
    <row r="259" spans="1:6" ht="15" customHeight="1" x14ac:dyDescent="0.2">
      <c r="A259" s="188"/>
      <c r="B259" s="188">
        <v>4221</v>
      </c>
      <c r="C259" s="188" t="s">
        <v>296</v>
      </c>
      <c r="D259" s="194"/>
      <c r="E259" s="194">
        <v>155.19999999999999</v>
      </c>
      <c r="F259" s="194"/>
    </row>
    <row r="260" spans="1:6" ht="15" customHeight="1" x14ac:dyDescent="0.2">
      <c r="A260" s="278" t="s">
        <v>365</v>
      </c>
      <c r="B260" s="278"/>
      <c r="C260" s="278" t="s">
        <v>249</v>
      </c>
      <c r="D260" s="279">
        <v>4606.13</v>
      </c>
      <c r="E260" s="279">
        <v>0</v>
      </c>
      <c r="F260" s="279"/>
    </row>
    <row r="261" spans="1:6" ht="15" customHeight="1" x14ac:dyDescent="0.2">
      <c r="A261" s="284" t="s">
        <v>366</v>
      </c>
      <c r="B261" s="284"/>
      <c r="C261" s="284" t="s">
        <v>250</v>
      </c>
      <c r="D261" s="285">
        <v>4606.13</v>
      </c>
      <c r="E261" s="285">
        <v>0</v>
      </c>
      <c r="F261" s="285"/>
    </row>
    <row r="262" spans="1:6" ht="15" customHeight="1" x14ac:dyDescent="0.2">
      <c r="A262" s="284" t="s">
        <v>367</v>
      </c>
      <c r="B262" s="284"/>
      <c r="C262" s="284" t="s">
        <v>253</v>
      </c>
      <c r="D262" s="285">
        <v>4606.13</v>
      </c>
      <c r="E262" s="285">
        <v>0</v>
      </c>
      <c r="F262" s="285"/>
    </row>
    <row r="263" spans="1:6" ht="20.25" customHeight="1" x14ac:dyDescent="0.2">
      <c r="A263" s="188"/>
      <c r="B263" s="188">
        <v>4</v>
      </c>
      <c r="C263" s="188" t="s">
        <v>60</v>
      </c>
      <c r="D263" s="194">
        <v>4606.13</v>
      </c>
      <c r="E263" s="194">
        <v>0</v>
      </c>
      <c r="F263" s="194"/>
    </row>
    <row r="264" spans="1:6" ht="33.75" customHeight="1" x14ac:dyDescent="0.2">
      <c r="A264" s="188" t="s">
        <v>259</v>
      </c>
      <c r="B264" s="188">
        <v>42</v>
      </c>
      <c r="C264" s="188" t="s">
        <v>61</v>
      </c>
      <c r="D264" s="194">
        <v>4606.13</v>
      </c>
      <c r="E264" s="194">
        <v>0</v>
      </c>
      <c r="F264" s="194"/>
    </row>
    <row r="265" spans="1:6" ht="15" customHeight="1" x14ac:dyDescent="0.2"/>
    <row r="266" spans="1:6" ht="15" customHeight="1" x14ac:dyDescent="0.2"/>
    <row r="267" spans="1:6" ht="15" customHeight="1" x14ac:dyDescent="0.2"/>
    <row r="268" spans="1:6" ht="15" customHeight="1" x14ac:dyDescent="0.2"/>
    <row r="269" spans="1:6" ht="15" customHeight="1" x14ac:dyDescent="0.2"/>
  </sheetData>
  <mergeCells count="2">
    <mergeCell ref="D2:J2"/>
    <mergeCell ref="D4:J4"/>
  </mergeCells>
  <phoneticPr fontId="5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1</vt:i4>
      </vt:variant>
    </vt:vector>
  </HeadingPairs>
  <TitlesOfParts>
    <vt:vector size="8" baseType="lpstr">
      <vt:lpstr>I OPĆI DIO SAŽETAK</vt:lpstr>
      <vt:lpstr> Račun prihoda i rashoda</vt:lpstr>
      <vt:lpstr>Rashodi i prihodi prema izvoru</vt:lpstr>
      <vt:lpstr>Rashodi prema funkcijskoj k </vt:lpstr>
      <vt:lpstr>Račun financiranja </vt:lpstr>
      <vt:lpstr>Račun fin prema izvorima f</vt:lpstr>
      <vt:lpstr>Izvještaj po programskoj klasif</vt:lpstr>
      <vt:lpstr>'I OPĆI DIO SAŽETAK'!Podrucje_ispisa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2024-08-20T14:11:05Z</cp:lastPrinted>
  <dcterms:created xsi:type="dcterms:W3CDTF">2022-08-12T12:51:27Z</dcterms:created>
  <dcterms:modified xsi:type="dcterms:W3CDTF">2026-07-16T07:52:02Z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