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orisnik\Desktop\"/>
    </mc:Choice>
  </mc:AlternateContent>
  <bookViews>
    <workbookView xWindow="0" yWindow="0" windowWidth="28800" windowHeight="1230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L27" i="1"/>
  <c r="L29" i="1"/>
  <c r="K29" i="1"/>
  <c r="K27" i="1"/>
  <c r="D15" i="8"/>
  <c r="D17" i="8"/>
  <c r="L10" i="1"/>
  <c r="L14" i="1"/>
  <c r="L9" i="1"/>
  <c r="K10" i="1"/>
  <c r="K13" i="1"/>
  <c r="K14" i="1"/>
  <c r="K9" i="1"/>
  <c r="H13" i="1"/>
  <c r="L13" i="1" s="1"/>
  <c r="H15" i="1" l="1"/>
  <c r="F39" i="3"/>
  <c r="F38" i="3" s="1"/>
  <c r="G24" i="8"/>
  <c r="G25" i="8"/>
  <c r="G26" i="8"/>
  <c r="G27" i="8"/>
  <c r="G28" i="8"/>
  <c r="G29" i="8"/>
  <c r="G30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23" i="8"/>
  <c r="F25" i="8"/>
  <c r="F26" i="8"/>
  <c r="F28" i="8"/>
  <c r="F30" i="8"/>
  <c r="F31" i="8"/>
  <c r="F32" i="8"/>
  <c r="F33" i="8"/>
  <c r="F34" i="8"/>
  <c r="F37" i="8"/>
  <c r="F40" i="8"/>
  <c r="F41" i="8"/>
  <c r="F43" i="8"/>
  <c r="F44" i="8"/>
  <c r="C39" i="8"/>
  <c r="C35" i="8"/>
  <c r="F35" i="8" s="1"/>
  <c r="C30" i="8"/>
  <c r="D43" i="8"/>
  <c r="D27" i="8"/>
  <c r="E27" i="8"/>
  <c r="F27" i="8" s="1"/>
  <c r="E39" i="8"/>
  <c r="F39" i="8" s="1"/>
  <c r="E45" i="8"/>
  <c r="G10" i="8"/>
  <c r="G18" i="8"/>
  <c r="G19" i="8"/>
  <c r="G20" i="8"/>
  <c r="F10" i="8"/>
  <c r="F11" i="8"/>
  <c r="F13" i="8"/>
  <c r="F14" i="8"/>
  <c r="F16" i="8"/>
  <c r="F17" i="8"/>
  <c r="F18" i="8"/>
  <c r="F19" i="8"/>
  <c r="F20" i="8"/>
  <c r="F21" i="8"/>
  <c r="C9" i="8"/>
  <c r="F9" i="8" s="1"/>
  <c r="C8" i="8"/>
  <c r="F8" i="8" s="1"/>
  <c r="C15" i="8"/>
  <c r="C12" i="8"/>
  <c r="D12" i="8"/>
  <c r="E15" i="8"/>
  <c r="E12" i="8"/>
  <c r="F12" i="8" s="1"/>
  <c r="C23" i="8" l="1"/>
  <c r="F23" i="8" s="1"/>
  <c r="C7" i="8"/>
  <c r="F7" i="8" s="1"/>
  <c r="G15" i="8"/>
  <c r="G7" i="8"/>
  <c r="F15" i="8"/>
  <c r="I80" i="3" l="1"/>
  <c r="I87" i="3"/>
  <c r="I88" i="3"/>
  <c r="H10" i="3"/>
  <c r="I21" i="3"/>
  <c r="F12" i="3"/>
  <c r="F27" i="3"/>
  <c r="D6" i="11"/>
  <c r="H244" i="7"/>
  <c r="H264" i="7"/>
  <c r="H259" i="7"/>
  <c r="H255" i="7"/>
  <c r="H243" i="7"/>
  <c r="H236" i="7"/>
  <c r="H229" i="7"/>
  <c r="H228" i="7"/>
  <c r="H210" i="7"/>
  <c r="H209" i="7"/>
  <c r="H193" i="7"/>
  <c r="H192" i="7"/>
  <c r="H160" i="7"/>
  <c r="H150" i="7"/>
  <c r="H148" i="7"/>
  <c r="H147" i="7"/>
  <c r="H129" i="7"/>
  <c r="H128" i="7"/>
  <c r="H121" i="7"/>
  <c r="H112" i="7"/>
  <c r="H110" i="7"/>
  <c r="H97" i="7"/>
  <c r="H93" i="7"/>
  <c r="H88" i="7"/>
  <c r="H83" i="7"/>
  <c r="H77" i="7"/>
  <c r="H74" i="7"/>
  <c r="H73" i="7"/>
  <c r="H38" i="7"/>
  <c r="H33" i="7"/>
  <c r="H32" i="7"/>
  <c r="H16" i="7"/>
  <c r="H10" i="7"/>
  <c r="H11" i="7"/>
  <c r="H12" i="7"/>
  <c r="H13" i="7"/>
  <c r="H9" i="7"/>
  <c r="G56" i="7" l="1"/>
  <c r="G63" i="7"/>
  <c r="G69" i="7"/>
  <c r="G199" i="7" l="1"/>
  <c r="G163" i="7"/>
  <c r="G162" i="7" s="1"/>
  <c r="G174" i="7"/>
  <c r="G175" i="7"/>
  <c r="G153" i="7"/>
  <c r="G137" i="7"/>
  <c r="G136" i="7"/>
  <c r="G134" i="7" s="1"/>
  <c r="G125" i="7"/>
  <c r="G83" i="7"/>
  <c r="G173" i="7" l="1"/>
  <c r="F14" i="7"/>
  <c r="H14" i="7" s="1"/>
  <c r="J12" i="1" l="1"/>
  <c r="G7" i="11"/>
  <c r="G8" i="11"/>
  <c r="G9" i="11"/>
  <c r="F7" i="11"/>
  <c r="F8" i="11"/>
  <c r="F9" i="11"/>
  <c r="G6" i="11"/>
  <c r="F6" i="11"/>
  <c r="I38" i="3"/>
  <c r="I39" i="3"/>
  <c r="I47" i="3"/>
  <c r="I24" i="3"/>
  <c r="I30" i="3"/>
  <c r="I10" i="3"/>
  <c r="H38" i="3"/>
  <c r="H39" i="3"/>
  <c r="H41" i="3"/>
  <c r="H42" i="3"/>
  <c r="H43" i="3"/>
  <c r="H44" i="3"/>
  <c r="H45" i="3"/>
  <c r="H47" i="3"/>
  <c r="H48" i="3"/>
  <c r="H49" i="3"/>
  <c r="H50" i="3"/>
  <c r="H51" i="3"/>
  <c r="H52" i="3"/>
  <c r="H53" i="3"/>
  <c r="H54" i="3"/>
  <c r="H56" i="3"/>
  <c r="H57" i="3"/>
  <c r="H58" i="3"/>
  <c r="H60" i="3"/>
  <c r="H61" i="3"/>
  <c r="H62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9" i="3"/>
  <c r="H80" i="3"/>
  <c r="H81" i="3"/>
  <c r="H82" i="3"/>
  <c r="H84" i="3"/>
  <c r="H85" i="3"/>
  <c r="H86" i="3"/>
  <c r="H87" i="3"/>
  <c r="H88" i="3"/>
  <c r="H89" i="3"/>
  <c r="H90" i="3"/>
  <c r="H95" i="3"/>
  <c r="H96" i="3"/>
  <c r="G37" i="3"/>
  <c r="I37" i="3" s="1"/>
  <c r="E37" i="3"/>
  <c r="J15" i="1" l="1"/>
  <c r="L12" i="1"/>
  <c r="K12" i="1"/>
  <c r="H37" i="3"/>
  <c r="G40" i="3"/>
  <c r="H40" i="3" s="1"/>
  <c r="H17" i="3"/>
  <c r="H21" i="3"/>
  <c r="H22" i="3"/>
  <c r="H23" i="3"/>
  <c r="H24" i="3"/>
  <c r="H25" i="3"/>
  <c r="H26" i="3"/>
  <c r="H28" i="3"/>
  <c r="H29" i="3"/>
  <c r="H30" i="3"/>
  <c r="H31" i="3"/>
  <c r="H32" i="3"/>
  <c r="G27" i="3"/>
  <c r="G12" i="3"/>
  <c r="L15" i="1" l="1"/>
  <c r="K15" i="1"/>
  <c r="H27" i="3"/>
  <c r="I27" i="3"/>
  <c r="H12" i="3"/>
  <c r="I12" i="3"/>
  <c r="G11" i="3"/>
  <c r="H11" i="3" l="1"/>
  <c r="I11" i="3"/>
</calcChain>
</file>

<file path=xl/sharedStrings.xml><?xml version="1.0" encoding="utf-8"?>
<sst xmlns="http://schemas.openxmlformats.org/spreadsheetml/2006/main" count="640" uniqueCount="309">
  <si>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</si>
  <si>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</si>
  <si>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</si>
  <si>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</si>
  <si>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</si>
  <si>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</si>
  <si>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</si>
  <si>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</si>
  <si>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</si>
  <si>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</si>
  <si>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</si>
  <si>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</si>
  <si>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</si>
  <si>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</si>
  <si>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</si>
  <si>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</si>
  <si>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</si>
  <si>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</si>
  <si>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</si>
  <si>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</si>
  <si>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</si>
  <si>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….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</si>
  <si>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</si>
  <si>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</si>
  <si>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</si>
  <si>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</si>
  <si>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</si>
  <si>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</si>
  <si>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</si>
  <si>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</si>
  <si>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</si>
  <si>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</si>
  <si>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</si>
  <si>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</si>
  <si>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</si>
  <si>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</si>
  <si>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</si>
  <si>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</si>
  <si>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</si>
  <si>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</si>
  <si>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</si>
  <si>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</si>
  <si>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</si>
  <si>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</si>
  <si>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</si>
  <si>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</si>
  <si>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</si>
  <si>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</si>
  <si>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</si>
  <si>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</si>
  <si>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</si>
  <si>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</si>
  <si>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</si>
  <si>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</si>
  <si>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</si>
  <si>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</si>
  <si>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</si>
  <si>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</si>
  <si>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</si>
  <si>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</si>
  <si>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TEKUĆI PLAN N.*</t>
  </si>
  <si>
    <t xml:space="preserve">OSTVARENJE/IZVRŠENJE 
N. </t>
  </si>
  <si>
    <t>OSTVARENJE/IZVRŠENJE 
2023</t>
  </si>
  <si>
    <t>IZVORNI PLAN ILI REBALANS 2024</t>
  </si>
  <si>
    <t xml:space="preserve">OSTVARENJE/IZVRŠENJE 
2024 </t>
  </si>
  <si>
    <t>Pomoći od međunarodnih organizacija te institucija i tijela EU</t>
  </si>
  <si>
    <t xml:space="preserve">Tekuće pomoći od međunarodnih organizacija </t>
  </si>
  <si>
    <t>Pomoći proračunskim korisnicima iz proračuna koji im nije nadležan</t>
  </si>
  <si>
    <t>Tekuće pomoći proračunskim korisnicima iz proračuna koji im nije nadležan</t>
  </si>
  <si>
    <t>Pomoći temeljem prijenosa EU</t>
  </si>
  <si>
    <t>Tekuće pomoći temeljem prijenosa EU</t>
  </si>
  <si>
    <t xml:space="preserve">Prijenosi između proračunskih korisnika istog proračuna </t>
  </si>
  <si>
    <t xml:space="preserve">Tekući prijenosi između proračunskih korisnika istog proračuna  </t>
  </si>
  <si>
    <t>Prihodi od imovine</t>
  </si>
  <si>
    <t>Prihodi od financijske imovine - kamate a vista</t>
  </si>
  <si>
    <t>Kamate na oročena sredstva</t>
  </si>
  <si>
    <t>Prihodi od administrativnih pristojbi i po posebnim propisima</t>
  </si>
  <si>
    <t>Prihodi po posebnim propisima</t>
  </si>
  <si>
    <t>Sufinanciranje cijene usluge, participacije i slično</t>
  </si>
  <si>
    <t xml:space="preserve">Tekuće donacije  </t>
  </si>
  <si>
    <t>Donacije od pravnih i fizičkih osoba izvan općeg proračuna</t>
  </si>
  <si>
    <t>Tekuće donacije  od pravnih i fizičkih osoba izvan općeg proračuna</t>
  </si>
  <si>
    <t>Prihodi iz nadležnog proračuna i od HZZO-a temeljem ugovornih obveza</t>
  </si>
  <si>
    <t>Prihodi iz proračuna za financiranje redovne djelatnosti</t>
  </si>
  <si>
    <t>Prihodi iz nadležnog proračuna za financiranje rashoda poslovanja</t>
  </si>
  <si>
    <t xml:space="preserve">OSTVARENJE/IZVRŠENJE 
2023 </t>
  </si>
  <si>
    <t>OSTVARENJE/IZVRŠENJE 
2024.</t>
  </si>
  <si>
    <t>3121</t>
  </si>
  <si>
    <t>3211</t>
  </si>
  <si>
    <t>3212</t>
  </si>
  <si>
    <t>3221</t>
  </si>
  <si>
    <t>3223</t>
  </si>
  <si>
    <t>3224</t>
  </si>
  <si>
    <t>3231</t>
  </si>
  <si>
    <t>3232</t>
  </si>
  <si>
    <t>3234</t>
  </si>
  <si>
    <t>3238</t>
  </si>
  <si>
    <t>3239</t>
  </si>
  <si>
    <t>3293</t>
  </si>
  <si>
    <t>3431</t>
  </si>
  <si>
    <t>Plaće</t>
  </si>
  <si>
    <t xml:space="preserve">Ostali rashodi za zaposlene </t>
  </si>
  <si>
    <t>Doprinosi na plaće</t>
  </si>
  <si>
    <t>Doprinosi za obvezno zdravstveno osiguranje</t>
  </si>
  <si>
    <t>Doprinosi za obvezno osiguranje u slučaju nezaposlenosti</t>
  </si>
  <si>
    <t>Naknade za prijevoz, za rad na terenu i odvojeni život</t>
  </si>
  <si>
    <t>Stručno usavršavanje</t>
  </si>
  <si>
    <t>Ostale naknade troškova zaposlenih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</si>
  <si>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</si>
  <si>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</si>
  <si>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</si>
  <si>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</si>
  <si>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</si>
  <si>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</si>
  <si>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</si>
  <si>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</si>
  <si>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</si>
  <si>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</si>
  <si>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</si>
  <si>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</si>
  <si>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</si>
  <si>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</si>
  <si>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</si>
  <si>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</si>
  <si>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ostalih troškova</t>
  </si>
  <si>
    <t>Ostali nespomenuti rashodi poslovanja</t>
  </si>
  <si>
    <t xml:space="preserve">Naknade za rad prestavničkih tijela </t>
  </si>
  <si>
    <t>Premija osiguranja</t>
  </si>
  <si>
    <t>Reprezentacija</t>
  </si>
  <si>
    <t>Članarine i norme</t>
  </si>
  <si>
    <t>Pristojbe i naknade</t>
  </si>
  <si>
    <t xml:space="preserve">Troškovi sudskih postupaka 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</si>
  <si>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</si>
  <si>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</si>
  <si>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</si>
  <si>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</si>
  <si>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</si>
  <si>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</si>
  <si>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Usluge promidžbe i informiranja</t>
  </si>
  <si>
    <t>Ostali nespomenuti financijski rashodi</t>
  </si>
  <si>
    <t xml:space="preserve">Ostali rashodi </t>
  </si>
  <si>
    <t>Tekuće donacije</t>
  </si>
  <si>
    <t>Tekuće donacije u naravi</t>
  </si>
  <si>
    <t>Komunikacijska oprema</t>
  </si>
  <si>
    <t>Oprema za održavanje i zaštitu</t>
  </si>
  <si>
    <t>Sportska i glazbena oprema</t>
  </si>
  <si>
    <t>Uređaji, strojevi i oprema za ostale namjene</t>
  </si>
  <si>
    <t xml:space="preserve">Knjige </t>
  </si>
  <si>
    <t xml:space="preserve">Knjige, umjetnička djela i ostale izložbene vrijednosti </t>
  </si>
  <si>
    <t>09 OBRAZOVANJE</t>
  </si>
  <si>
    <t>092 SREDNJOŠKOSLKO OBRAZOVANJE</t>
  </si>
  <si>
    <t>0922 Više srednjoškolsko obrazovanje</t>
  </si>
  <si>
    <t>IZVRŠENJE 
2023</t>
  </si>
  <si>
    <t>IZVORNI PLAN ILI REBALANS 2024.*</t>
  </si>
  <si>
    <t>IZVRŠENJE 
2024</t>
  </si>
  <si>
    <t>OSTVARENJE/IZVRŠENJE 
2023.</t>
  </si>
  <si>
    <t>IZVORNI PLAN ILI REBALANS 2024.</t>
  </si>
  <si>
    <t>4=3/1*100</t>
  </si>
  <si>
    <t>5=3/2*100</t>
  </si>
  <si>
    <t>-</t>
  </si>
  <si>
    <t>OSTVARENJE/IZVRŠENJE 
N. 2024</t>
  </si>
  <si>
    <t>4 Prihodi za posebne namjene</t>
  </si>
  <si>
    <t>5 Pomoći</t>
  </si>
  <si>
    <t>6 Donacije</t>
  </si>
  <si>
    <t>61 Donacije PK</t>
  </si>
  <si>
    <t>OSTVARENJE/IZVRŠENJE 
2024</t>
  </si>
  <si>
    <t>IZVJEŠTAJ O IZVRŠENJU FINANCIJSKOG PLANA PRORAČUNSKOG KORISNIKA JEDINICE LOKALNE I PODRUČNE (REGIONALNE) SAMOUPRAVE ZA 2024. GODINU</t>
  </si>
  <si>
    <t>TEKUĆI PLAN 2024*</t>
  </si>
  <si>
    <t>TEKUĆI PLAN 2024.</t>
  </si>
  <si>
    <t xml:space="preserve">OSTVARENJE/IZVRŠENJE 
2024. </t>
  </si>
  <si>
    <t>18188 SŠ "JURE KAŠTELAN" OMIŠ</t>
  </si>
  <si>
    <t>IZVORI FINANCIRANJA UKUPNO:</t>
  </si>
  <si>
    <t>FINANCIRANJA UKUPNO</t>
  </si>
  <si>
    <t>1)  OPĆI PRIHODI I PRIMICI</t>
  </si>
  <si>
    <t>3)  VLASTITI PRIHODI</t>
  </si>
  <si>
    <t>4) PRIHODI ZA POSEBNE NAMJENE</t>
  </si>
  <si>
    <t>5) POMOĆI</t>
  </si>
  <si>
    <t>6) DONACIJE</t>
  </si>
  <si>
    <t>8) NAMJENSKI PRIMICI</t>
  </si>
  <si>
    <t>0,00</t>
  </si>
  <si>
    <t>Program 4001 Razvoj odgojno obrazovnog sustava</t>
  </si>
  <si>
    <t>66.586,98</t>
  </si>
  <si>
    <t xml:space="preserve">93.759,66 </t>
  </si>
  <si>
    <t>Aktivnost A400103 Natjecanja, manifestacije i ostalo</t>
  </si>
  <si>
    <t>1.056,25</t>
  </si>
  <si>
    <t>IZVOR 11 OPĆI PRIHODI I PRIMICI</t>
  </si>
  <si>
    <t>RASHODI POSLOVANJA</t>
  </si>
  <si>
    <t>MATERIJALNI RASHODI</t>
  </si>
  <si>
    <t>RASHOD ZA USLUGE</t>
  </si>
  <si>
    <t>OSTALE USLUGE ZA KOMUNIKACIJU I PRIJEVOZ</t>
  </si>
  <si>
    <t>Aktivnost A400104 e - Škole</t>
  </si>
  <si>
    <t>729,96</t>
  </si>
  <si>
    <t>RASHOD ZA ZAPOSLENE</t>
  </si>
  <si>
    <t>BRUTO PLAĆA</t>
  </si>
  <si>
    <t>PLAĆE ZA REDOVAN RAD</t>
  </si>
  <si>
    <t>DOPRINOSI NA PLAĆE</t>
  </si>
  <si>
    <t>Doprinosi za obv.zdr. osiguranje</t>
  </si>
  <si>
    <t>Aktivnost A400115 Osobni pomoćnici i pomoćnici u nastavi</t>
  </si>
  <si>
    <t>4.347,19</t>
  </si>
  <si>
    <t xml:space="preserve">6.053,93 </t>
  </si>
  <si>
    <t>4.135,01</t>
  </si>
  <si>
    <t>3.014,27</t>
  </si>
  <si>
    <t>1.332,92</t>
  </si>
  <si>
    <t xml:space="preserve">1.918,92 </t>
  </si>
  <si>
    <t>Tekući projekt T400105 Dalmatinski suvenir</t>
  </si>
  <si>
    <t>60,00</t>
  </si>
  <si>
    <t>Preneseni višak vlastitih prihoda</t>
  </si>
  <si>
    <t>Tekući projekt T400111 Opskrba školskih ustanova higijenskim potrepštinama za učenice</t>
  </si>
  <si>
    <t>IZVOR 54 POMOĆI IZ DP</t>
  </si>
  <si>
    <t>1.158,97</t>
  </si>
  <si>
    <t>Tekuće donacije u naravi humanitarnim organizacijama</t>
  </si>
  <si>
    <t>OSTALI RASHODI</t>
  </si>
  <si>
    <t>Tekući projekt T400114 CI - Izvannastavne aktivnosti</t>
  </si>
  <si>
    <t>1.378,00</t>
  </si>
  <si>
    <t>Tekući projekt T400121 Učimo zajedno VI</t>
  </si>
  <si>
    <t>3.508,28</t>
  </si>
  <si>
    <t>Izvor 5.3.1 Pomoći EU</t>
  </si>
  <si>
    <t>IZVOR 53 POMOĆI IZ FONDOVA EU</t>
  </si>
  <si>
    <t>2.768,68</t>
  </si>
  <si>
    <t>IZVOR 5.3.2.</t>
  </si>
  <si>
    <t>Pomoći EU - prenesena sredstva</t>
  </si>
  <si>
    <t xml:space="preserve"> 2.221,76</t>
  </si>
  <si>
    <t xml:space="preserve">2.221,76 </t>
  </si>
  <si>
    <t>Tekući projekt T400122 ULJP 2021.-2027. - Učimo zajedno VII</t>
  </si>
  <si>
    <t>3.988,26</t>
  </si>
  <si>
    <t>3.658,90</t>
  </si>
  <si>
    <t>Izvor 5.1.1 Pomoći</t>
  </si>
  <si>
    <t>700,87</t>
  </si>
  <si>
    <t>642,98</t>
  </si>
  <si>
    <t>3.643,62</t>
  </si>
  <si>
    <t xml:space="preserve">3.971,59 </t>
  </si>
  <si>
    <t>Tekući projekt T400140 Erasmus+ 2021.-2027.</t>
  </si>
  <si>
    <t>Ostali rashodi za zaposlene</t>
  </si>
  <si>
    <t>RASHODI ZA USLUGE</t>
  </si>
  <si>
    <t>USLUGE TELEFONA, POŠTE I PRIJEVOZA</t>
  </si>
  <si>
    <t>OSTALE USLUGE</t>
  </si>
  <si>
    <t>Premije osiguranja</t>
  </si>
  <si>
    <t>Izvor 5.5.2 Pomoći EU za PK - prenesena sredstva</t>
  </si>
  <si>
    <t>Stručno usavršavanje zaposlenika</t>
  </si>
  <si>
    <t>RASHOD ZA MATERIJAL I ENERGIJU</t>
  </si>
  <si>
    <t>Uredski materijal i ostali mat. Rashodi</t>
  </si>
  <si>
    <t>Sitni inventar</t>
  </si>
  <si>
    <t>Usluge telefona,pošte i prijevoza</t>
  </si>
  <si>
    <t>OSTALI NESPOMENUTI RASHODI POSLOVANJA</t>
  </si>
  <si>
    <t>Tekući projekt T400155 Rad s darovitim učenicima u OŠ i SŠ</t>
  </si>
  <si>
    <t>RASHOD ZA NABAVU NEFINANCIJSKE IMOVINE</t>
  </si>
  <si>
    <t>RASHOD ZA NABAVU PROIZVEDENE DUGOTRAJNE IM.</t>
  </si>
  <si>
    <t>POSTROJENA I OPREMA</t>
  </si>
  <si>
    <t>Uređaji, strojevi i oprema ostale namjene</t>
  </si>
  <si>
    <t xml:space="preserve">Izvor 5.4.1 Pomoći PK </t>
  </si>
  <si>
    <t>Izvor 5.4.2 Pomoći PK - prenesena sredstva</t>
  </si>
  <si>
    <t>Ostale intelektualne usluge</t>
  </si>
  <si>
    <t>Tekući projekt T400156 Izvannastavne aktivnosti OŠ i SŠ</t>
  </si>
  <si>
    <t>Tekući projekt T400165 Prevencija mentalnog zdravlja OŠ i SŠ</t>
  </si>
  <si>
    <t>Program 4040 Srednjoškolsko obrazovanje</t>
  </si>
  <si>
    <t>Aktivnost A404001 Rashodi djelatnosti</t>
  </si>
  <si>
    <t>Izvor 3.2.1 Vlastiti prihodi PK</t>
  </si>
  <si>
    <t>Tuzemne članarine</t>
  </si>
  <si>
    <t>Izvor 3.2.2 Vlastiti prihodi PK - prenesena sredstva</t>
  </si>
  <si>
    <t>Izvor 4.4.1 Prihodi za posebne namjene-Decentralizacija</t>
  </si>
  <si>
    <t>Naknade za prijevoz</t>
  </si>
  <si>
    <t>Ostale naknade troškova zaposlenicima</t>
  </si>
  <si>
    <t>Materijal i dijelovi za tek. i inv. Održavanje</t>
  </si>
  <si>
    <t>Sitan inventar i autogume</t>
  </si>
  <si>
    <t>Službena,radna i zastitna odjeca i obuca</t>
  </si>
  <si>
    <t>RASHOD ZA USLUGe</t>
  </si>
  <si>
    <t>Usluge tek. i inv. Održavanja</t>
  </si>
  <si>
    <t xml:space="preserve">Ostali nespomenuti rashodi poslovanja </t>
  </si>
  <si>
    <t>FINANCIJSKI RASHODI</t>
  </si>
  <si>
    <t>Izvor 4.8.1 Prihodi za posebne namjene PK</t>
  </si>
  <si>
    <t>Izvor 4.8.2 Prihodi za posebne namjene PK - prenesena sredstva</t>
  </si>
  <si>
    <t>Usluge telefona pošte i prijevoza</t>
  </si>
  <si>
    <t>Izvor 5.4.1 Pomoći PK</t>
  </si>
  <si>
    <t>Bruto placa</t>
  </si>
  <si>
    <t>NAKNADE TR. OSOBAMA IZVAN RADNOG ODNOSA</t>
  </si>
  <si>
    <t>Izvor 6.2.1 Donacije PK</t>
  </si>
  <si>
    <t>Film i izrada fotografija</t>
  </si>
  <si>
    <t>Izvor 6.2.2 Donacije PK - prenesena sredstva</t>
  </si>
  <si>
    <t>Aktivnost A404003 Izgradnja i uređenje objekata te nabava i održavanje opreme</t>
  </si>
  <si>
    <t>usluge tekućeg i investicijskog odrzavanja</t>
  </si>
  <si>
    <t>Knjige , umjetnicka djela i ostale izlozbene vrijednosti</t>
  </si>
  <si>
    <t>Ostali Rashodi za zaposlene</t>
  </si>
  <si>
    <t>Naknade za prijevoz, rad na terenu i odvojeni život</t>
  </si>
  <si>
    <t>IZVOR 3.2.2.</t>
  </si>
  <si>
    <t>IZVOR 5.5.1. Pomoći EU za PK</t>
  </si>
  <si>
    <t>Obvezni i preventivni zdravs. Pregledi</t>
  </si>
  <si>
    <t>3=2/1*100</t>
  </si>
  <si>
    <t xml:space="preserve"> IZVRŠENJE 
2024 .</t>
  </si>
  <si>
    <t>1</t>
  </si>
  <si>
    <t>OSTVARENJE/IZVRŠENJE 
2023 .</t>
  </si>
  <si>
    <t>4.4 Prihodi za posebne namjene DECENTRALIZACIJA</t>
  </si>
  <si>
    <t>4.8. Prihodi za posebne namjene PK</t>
  </si>
  <si>
    <t>5.3.1 Pomoći EU</t>
  </si>
  <si>
    <t>5.4.1 Pomoći PK</t>
  </si>
  <si>
    <t>5.5.1 Pomoći EU za PK</t>
  </si>
  <si>
    <t>5.1.1. Pomoći</t>
  </si>
  <si>
    <t>4.8.2.Prihodi za posebne namjene PK-PRENESENA SREDSTVA</t>
  </si>
  <si>
    <t>6.2.2. Donacije PK - prenesena sredstva</t>
  </si>
  <si>
    <t>Izvor 5.3.2 Pomoći EU - prenesena sredstva</t>
  </si>
  <si>
    <t>5.4.2. Pomoći PK - prenesena sredstva</t>
  </si>
  <si>
    <t xml:space="preserve">5.5.2.  Pomoći EU za PK- prenesena sredstva </t>
  </si>
  <si>
    <t>3.2.2.Vlastiti prihodi-prensena sredstva</t>
  </si>
  <si>
    <t>32 Vlastiti prihodi</t>
  </si>
  <si>
    <t>11 Opći prihodi i primici-prensena sredstva</t>
  </si>
  <si>
    <t>4.3.2. Prihodi za posebne namjene - prenesena sredstva</t>
  </si>
  <si>
    <t>7=5/3*100</t>
  </si>
  <si>
    <t>PRENESENI VIŠAK / PRENESENI MANJAK</t>
  </si>
  <si>
    <t>PRIJENOS VIŠKA/ MANJKA IZ PRETHODNIH GODINA</t>
  </si>
  <si>
    <t>VIŠAK/MANJAK IZ PRETHODNE GODINE KOJI SE RASPOREDIO/POKRIO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</si>
</sst>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i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22222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80"/>
      </right>
      <top style="thin">
        <color rgb="FFC0C0C0"/>
      </top>
      <bottom style="thin">
        <color rgb="FFC0C0C0"/>
      </bottom>
      <diagonal/>
    </border>
    <border>
      <left/>
      <right style="thin">
        <color rgb="FF00008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77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11" fillId="2" borderId="5" xfId="0" quotePrefix="1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vertical="center" wrapText="1"/>
    </xf>
    <xf numFmtId="3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 applyProtection="1">
      <alignment horizontal="right" wrapText="1"/>
    </xf>
    <xf numFmtId="0" fontId="1" fillId="0" borderId="3" xfId="0" applyFont="1" applyBorder="1" applyAlignment="1">
      <alignment horizontal="center"/>
    </xf>
    <xf numFmtId="3" fontId="17" fillId="2" borderId="3" xfId="0" applyNumberFormat="1" applyFont="1" applyFill="1" applyBorder="1" applyAlignment="1">
      <alignment horizontal="center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wrapText="1"/>
    </xf>
    <xf numFmtId="4" fontId="20" fillId="2" borderId="4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4" fontId="22" fillId="2" borderId="4" xfId="0" applyNumberFormat="1" applyFont="1" applyFill="1" applyBorder="1" applyAlignment="1">
      <alignment horizontal="center" vertical="center"/>
    </xf>
    <xf numFmtId="4" fontId="22" fillId="2" borderId="3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4" fontId="23" fillId="0" borderId="0" xfId="0" applyNumberFormat="1" applyFont="1" applyFill="1" applyBorder="1" applyAlignment="1" applyProtection="1">
      <alignment horizontal="center" vertical="center" wrapText="1"/>
    </xf>
    <xf numFmtId="4" fontId="20" fillId="0" borderId="0" xfId="0" applyNumberFormat="1" applyFont="1" applyFill="1" applyBorder="1" applyAlignment="1" applyProtection="1">
      <alignment vertical="center" wrapText="1"/>
    </xf>
    <xf numFmtId="0" fontId="24" fillId="0" borderId="0" xfId="0" applyFont="1"/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8" fillId="3" borderId="3" xfId="0" applyNumberFormat="1" applyFont="1" applyFill="1" applyBorder="1" applyAlignment="1" applyProtection="1">
      <alignment horizontal="center" vertical="center" wrapText="1"/>
    </xf>
    <xf numFmtId="0" fontId="29" fillId="0" borderId="0" xfId="0" applyFont="1"/>
    <xf numFmtId="4" fontId="20" fillId="2" borderId="3" xfId="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7" fillId="2" borderId="1" xfId="0" applyNumberFormat="1" applyFont="1" applyFill="1" applyBorder="1" applyAlignment="1" applyProtection="1">
      <alignment horizontal="left" vertical="center"/>
    </xf>
    <xf numFmtId="0" fontId="27" fillId="2" borderId="2" xfId="0" applyNumberFormat="1" applyFont="1" applyFill="1" applyBorder="1" applyAlignment="1" applyProtection="1">
      <alignment horizontal="left" vertical="center"/>
    </xf>
    <xf numFmtId="0" fontId="27" fillId="2" borderId="4" xfId="0" applyNumberFormat="1" applyFont="1" applyFill="1" applyBorder="1" applyAlignment="1" applyProtection="1">
      <alignment horizontal="left" vertical="center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30" fillId="4" borderId="3" xfId="0" applyFont="1" applyFill="1" applyBorder="1"/>
    <xf numFmtId="4" fontId="30" fillId="4" borderId="9" xfId="0" applyNumberFormat="1" applyFont="1" applyFill="1" applyBorder="1" applyAlignment="1">
      <alignment horizontal="center" vertical="center"/>
    </xf>
    <xf numFmtId="0" fontId="21" fillId="3" borderId="9" xfId="0" applyFont="1" applyFill="1" applyBorder="1"/>
    <xf numFmtId="0" fontId="21" fillId="3" borderId="13" xfId="0" applyFont="1" applyFill="1" applyBorder="1"/>
    <xf numFmtId="4" fontId="31" fillId="3" borderId="0" xfId="0" applyNumberFormat="1" applyFont="1" applyFill="1" applyBorder="1" applyAlignment="1">
      <alignment horizontal="center" vertical="center"/>
    </xf>
    <xf numFmtId="0" fontId="32" fillId="2" borderId="3" xfId="0" applyNumberFormat="1" applyFont="1" applyFill="1" applyBorder="1" applyAlignment="1" applyProtection="1">
      <alignment horizontal="left" vertical="center"/>
    </xf>
    <xf numFmtId="0" fontId="33" fillId="0" borderId="3" xfId="0" applyFont="1" applyBorder="1"/>
    <xf numFmtId="4" fontId="31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4" fontId="24" fillId="0" borderId="3" xfId="0" applyNumberFormat="1" applyFont="1" applyBorder="1" applyAlignment="1">
      <alignment horizontal="center" vertical="center"/>
    </xf>
    <xf numFmtId="0" fontId="21" fillId="3" borderId="3" xfId="0" applyFont="1" applyFill="1" applyBorder="1"/>
    <xf numFmtId="4" fontId="21" fillId="3" borderId="3" xfId="0" applyNumberFormat="1" applyFont="1" applyFill="1" applyBorder="1" applyAlignment="1">
      <alignment horizontal="center" vertical="center"/>
    </xf>
    <xf numFmtId="0" fontId="20" fillId="2" borderId="3" xfId="0" applyNumberFormat="1" applyFont="1" applyFill="1" applyBorder="1" applyAlignment="1" applyProtection="1">
      <alignment horizontal="left" vertical="center"/>
    </xf>
    <xf numFmtId="4" fontId="31" fillId="0" borderId="3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/>
    <xf numFmtId="164" fontId="21" fillId="3" borderId="3" xfId="0" applyNumberFormat="1" applyFont="1" applyFill="1" applyBorder="1" applyAlignment="1">
      <alignment wrapText="1"/>
    </xf>
    <xf numFmtId="4" fontId="21" fillId="3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/>
    </xf>
    <xf numFmtId="0" fontId="31" fillId="0" borderId="3" xfId="0" applyFont="1" applyBorder="1"/>
    <xf numFmtId="0" fontId="34" fillId="0" borderId="3" xfId="0" applyFont="1" applyBorder="1"/>
    <xf numFmtId="4" fontId="21" fillId="0" borderId="3" xfId="0" applyNumberFormat="1" applyFont="1" applyBorder="1" applyAlignment="1">
      <alignment horizontal="center" vertical="center"/>
    </xf>
    <xf numFmtId="0" fontId="26" fillId="0" borderId="0" xfId="0" applyFont="1"/>
    <xf numFmtId="0" fontId="35" fillId="4" borderId="0" xfId="0" applyFont="1" applyFill="1"/>
    <xf numFmtId="0" fontId="36" fillId="3" borderId="0" xfId="0" applyFont="1" applyFill="1"/>
    <xf numFmtId="4" fontId="26" fillId="3" borderId="0" xfId="0" applyNumberFormat="1" applyFont="1" applyFill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" fontId="24" fillId="0" borderId="0" xfId="0" applyNumberFormat="1" applyFont="1"/>
    <xf numFmtId="0" fontId="33" fillId="0" borderId="3" xfId="0" applyFont="1" applyFill="1" applyBorder="1"/>
    <xf numFmtId="49" fontId="28" fillId="3" borderId="3" xfId="0" applyNumberFormat="1" applyFont="1" applyFill="1" applyBorder="1" applyAlignment="1" applyProtection="1">
      <alignment horizontal="center" vertical="center" wrapText="1"/>
    </xf>
    <xf numFmtId="4" fontId="31" fillId="3" borderId="3" xfId="0" applyNumberFormat="1" applyFont="1" applyFill="1" applyBorder="1" applyAlignment="1">
      <alignment horizontal="center" vertical="center"/>
    </xf>
    <xf numFmtId="0" fontId="35" fillId="4" borderId="3" xfId="0" applyFont="1" applyFill="1" applyBorder="1"/>
    <xf numFmtId="4" fontId="30" fillId="4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/>
    <xf numFmtId="4" fontId="24" fillId="2" borderId="3" xfId="0" applyNumberFormat="1" applyFont="1" applyFill="1" applyBorder="1" applyAlignment="1">
      <alignment horizontal="center" vertical="center"/>
    </xf>
    <xf numFmtId="0" fontId="24" fillId="2" borderId="0" xfId="0" applyFont="1" applyFill="1"/>
    <xf numFmtId="4" fontId="31" fillId="2" borderId="3" xfId="0" applyNumberFormat="1" applyFont="1" applyFill="1" applyBorder="1" applyAlignment="1">
      <alignment horizontal="center" vertical="center"/>
    </xf>
    <xf numFmtId="4" fontId="30" fillId="4" borderId="0" xfId="0" applyNumberFormat="1" applyFont="1" applyFill="1" applyAlignment="1">
      <alignment horizontal="center" vertical="center"/>
    </xf>
    <xf numFmtId="4" fontId="24" fillId="0" borderId="3" xfId="0" applyNumberFormat="1" applyFont="1" applyBorder="1" applyAlignment="1">
      <alignment horizontal="center"/>
    </xf>
    <xf numFmtId="4" fontId="26" fillId="3" borderId="3" xfId="0" applyNumberFormat="1" applyFont="1" applyFill="1" applyBorder="1" applyAlignment="1">
      <alignment horizontal="center"/>
    </xf>
    <xf numFmtId="4" fontId="26" fillId="0" borderId="3" xfId="0" applyNumberFormat="1" applyFont="1" applyBorder="1" applyAlignment="1">
      <alignment horizontal="center"/>
    </xf>
    <xf numFmtId="4" fontId="30" fillId="4" borderId="0" xfId="0" applyNumberFormat="1" applyFont="1" applyFill="1" applyAlignment="1">
      <alignment horizontal="center"/>
    </xf>
    <xf numFmtId="4" fontId="26" fillId="3" borderId="0" xfId="0" applyNumberFormat="1" applyFont="1" applyFill="1" applyAlignment="1">
      <alignment horizontal="center"/>
    </xf>
    <xf numFmtId="4" fontId="24" fillId="2" borderId="3" xfId="0" applyNumberFormat="1" applyFont="1" applyFill="1" applyBorder="1" applyAlignment="1">
      <alignment horizontal="center"/>
    </xf>
    <xf numFmtId="4" fontId="31" fillId="0" borderId="3" xfId="0" applyNumberFormat="1" applyFont="1" applyBorder="1" applyAlignment="1">
      <alignment horizontal="center"/>
    </xf>
    <xf numFmtId="4" fontId="21" fillId="3" borderId="3" xfId="0" applyNumberFormat="1" applyFont="1" applyFill="1" applyBorder="1" applyAlignment="1">
      <alignment horizontal="center"/>
    </xf>
    <xf numFmtId="4" fontId="26" fillId="2" borderId="3" xfId="0" applyNumberFormat="1" applyFont="1" applyFill="1" applyBorder="1" applyAlignment="1">
      <alignment horizontal="center"/>
    </xf>
    <xf numFmtId="4" fontId="30" fillId="4" borderId="3" xfId="0" applyNumberFormat="1" applyFont="1" applyFill="1" applyBorder="1" applyAlignment="1">
      <alignment horizontal="center"/>
    </xf>
    <xf numFmtId="4" fontId="31" fillId="2" borderId="3" xfId="0" applyNumberFormat="1" applyFont="1" applyFill="1" applyBorder="1" applyAlignment="1">
      <alignment horizontal="center"/>
    </xf>
    <xf numFmtId="4" fontId="25" fillId="2" borderId="3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39" fillId="2" borderId="1" xfId="0" applyNumberFormat="1" applyFont="1" applyFill="1" applyBorder="1" applyAlignment="1" applyProtection="1">
      <alignment horizontal="left" vertical="center" wrapText="1"/>
    </xf>
    <xf numFmtId="4" fontId="21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40" fillId="0" borderId="12" xfId="0" applyNumberFormat="1" applyFont="1" applyFill="1" applyBorder="1" applyAlignment="1" applyProtection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4" fontId="25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4" fontId="25" fillId="3" borderId="3" xfId="0" applyNumberFormat="1" applyFont="1" applyFill="1" applyBorder="1" applyAlignment="1" applyProtection="1">
      <alignment horizontal="center" vertical="center" wrapText="1"/>
    </xf>
    <xf numFmtId="0" fontId="25" fillId="3" borderId="3" xfId="0" applyNumberFormat="1" applyFont="1" applyFill="1" applyBorder="1" applyAlignment="1" applyProtection="1">
      <alignment horizontal="center" vertical="center" wrapText="1"/>
    </xf>
    <xf numFmtId="49" fontId="25" fillId="3" borderId="3" xfId="0" applyNumberFormat="1" applyFont="1" applyFill="1" applyBorder="1" applyAlignment="1" applyProtection="1">
      <alignment horizontal="center" vertical="center" wrapText="1"/>
    </xf>
    <xf numFmtId="0" fontId="39" fillId="2" borderId="3" xfId="0" applyNumberFormat="1" applyFont="1" applyFill="1" applyBorder="1" applyAlignment="1" applyProtection="1">
      <alignment horizontal="left" vertical="center" wrapText="1"/>
    </xf>
    <xf numFmtId="4" fontId="26" fillId="0" borderId="3" xfId="0" applyNumberFormat="1" applyFont="1" applyBorder="1" applyAlignment="1">
      <alignment horizontal="center" vertical="center"/>
    </xf>
    <xf numFmtId="0" fontId="41" fillId="2" borderId="3" xfId="0" quotePrefix="1" applyFont="1" applyFill="1" applyBorder="1" applyAlignment="1">
      <alignment horizontal="left" vertical="center"/>
    </xf>
    <xf numFmtId="0" fontId="42" fillId="2" borderId="3" xfId="0" quotePrefix="1" applyFont="1" applyFill="1" applyBorder="1" applyAlignment="1">
      <alignment horizontal="left" vertical="center"/>
    </xf>
    <xf numFmtId="0" fontId="41" fillId="2" borderId="3" xfId="0" applyNumberFormat="1" applyFont="1" applyFill="1" applyBorder="1" applyAlignment="1" applyProtection="1">
      <alignment horizontal="left" vertical="center" wrapText="1"/>
    </xf>
    <xf numFmtId="0" fontId="39" fillId="2" borderId="3" xfId="0" quotePrefix="1" applyFont="1" applyFill="1" applyBorder="1" applyAlignment="1">
      <alignment horizontal="left" vertical="center"/>
    </xf>
    <xf numFmtId="0" fontId="21" fillId="0" borderId="0" xfId="0" applyFont="1"/>
    <xf numFmtId="0" fontId="41" fillId="2" borderId="3" xfId="0" quotePrefix="1" applyFont="1" applyFill="1" applyBorder="1" applyAlignment="1">
      <alignment horizontal="left" vertical="center" wrapText="1"/>
    </xf>
    <xf numFmtId="4" fontId="26" fillId="0" borderId="0" xfId="0" applyNumberFormat="1" applyFont="1"/>
    <xf numFmtId="0" fontId="26" fillId="0" borderId="3" xfId="0" applyFont="1" applyBorder="1"/>
    <xf numFmtId="0" fontId="26" fillId="0" borderId="3" xfId="0" applyFont="1" applyBorder="1" applyAlignment="1">
      <alignment horizontal="center" vertical="center"/>
    </xf>
    <xf numFmtId="0" fontId="26" fillId="0" borderId="1" xfId="0" applyFont="1" applyBorder="1"/>
    <xf numFmtId="0" fontId="41" fillId="2" borderId="2" xfId="0" applyFont="1" applyFill="1" applyBorder="1" applyAlignment="1">
      <alignment horizontal="left" vertical="center"/>
    </xf>
    <xf numFmtId="0" fontId="41" fillId="2" borderId="4" xfId="0" applyFont="1" applyFill="1" applyBorder="1" applyAlignment="1">
      <alignment horizontal="left" vertical="center" wrapText="1"/>
    </xf>
    <xf numFmtId="0" fontId="39" fillId="2" borderId="3" xfId="0" applyNumberFormat="1" applyFont="1" applyFill="1" applyBorder="1" applyAlignment="1" applyProtection="1">
      <alignment horizontal="left" vertical="top" wrapText="1"/>
    </xf>
    <xf numFmtId="4" fontId="25" fillId="2" borderId="3" xfId="0" applyNumberFormat="1" applyFont="1" applyFill="1" applyBorder="1" applyAlignment="1" applyProtection="1">
      <alignment horizontal="center" vertical="center" wrapText="1"/>
    </xf>
    <xf numFmtId="0" fontId="41" fillId="2" borderId="3" xfId="0" quotePrefix="1" applyFont="1" applyFill="1" applyBorder="1" applyAlignment="1">
      <alignment horizontal="left" vertical="top"/>
    </xf>
    <xf numFmtId="0" fontId="42" fillId="2" borderId="3" xfId="0" quotePrefix="1" applyFont="1" applyFill="1" applyBorder="1" applyAlignment="1">
      <alignment horizontal="left" vertical="top"/>
    </xf>
    <xf numFmtId="0" fontId="39" fillId="2" borderId="3" xfId="0" quotePrefix="1" applyFont="1" applyFill="1" applyBorder="1" applyAlignment="1">
      <alignment horizontal="left" vertical="top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NumberFormat="1" applyFont="1" applyFill="1" applyBorder="1" applyAlignment="1" applyProtection="1">
      <alignment horizontal="left" vertical="top"/>
    </xf>
    <xf numFmtId="0" fontId="39" fillId="2" borderId="3" xfId="0" applyNumberFormat="1" applyFont="1" applyFill="1" applyBorder="1" applyAlignment="1" applyProtection="1">
      <alignment vertical="center" wrapText="1"/>
    </xf>
    <xf numFmtId="0" fontId="41" fillId="2" borderId="3" xfId="0" applyNumberFormat="1" applyFont="1" applyFill="1" applyBorder="1" applyAlignment="1" applyProtection="1">
      <alignment horizontal="left" vertical="top" wrapText="1"/>
    </xf>
    <xf numFmtId="0" fontId="41" fillId="2" borderId="3" xfId="0" applyNumberFormat="1" applyFont="1" applyFill="1" applyBorder="1" applyAlignment="1" applyProtection="1">
      <alignment vertical="center" wrapText="1"/>
    </xf>
    <xf numFmtId="0" fontId="26" fillId="0" borderId="3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1" fillId="0" borderId="3" xfId="0" applyFont="1" applyBorder="1"/>
    <xf numFmtId="49" fontId="26" fillId="0" borderId="7" xfId="0" applyNumberFormat="1" applyFont="1" applyFill="1" applyBorder="1" applyAlignment="1" applyProtection="1">
      <alignment horizontal="left" vertical="center" wrapText="1"/>
    </xf>
    <xf numFmtId="49" fontId="21" fillId="0" borderId="7" xfId="0" applyNumberFormat="1" applyFont="1" applyFill="1" applyBorder="1" applyAlignment="1" applyProtection="1">
      <alignment horizontal="left" vertical="center" wrapText="1"/>
    </xf>
    <xf numFmtId="49" fontId="26" fillId="0" borderId="8" xfId="0" applyNumberFormat="1" applyFont="1" applyFill="1" applyBorder="1" applyAlignment="1" applyProtection="1">
      <alignment horizontal="left" vertical="top" wrapText="1"/>
    </xf>
    <xf numFmtId="49" fontId="26" fillId="0" borderId="3" xfId="0" applyNumberFormat="1" applyFont="1" applyFill="1" applyBorder="1" applyAlignment="1" applyProtection="1">
      <alignment horizontal="left" vertical="top" wrapText="1"/>
    </xf>
    <xf numFmtId="49" fontId="26" fillId="0" borderId="10" xfId="0" applyNumberFormat="1" applyFont="1" applyFill="1" applyBorder="1" applyAlignment="1" applyProtection="1">
      <alignment horizontal="left" vertical="center" wrapText="1"/>
    </xf>
    <xf numFmtId="49" fontId="26" fillId="0" borderId="11" xfId="0" applyNumberFormat="1" applyFont="1" applyFill="1" applyBorder="1" applyAlignment="1" applyProtection="1">
      <alignment horizontal="left" vertical="center" wrapText="1"/>
    </xf>
    <xf numFmtId="4" fontId="21" fillId="0" borderId="9" xfId="0" applyNumberFormat="1" applyFont="1" applyBorder="1" applyAlignment="1">
      <alignment horizontal="center" vertical="center"/>
    </xf>
    <xf numFmtId="4" fontId="26" fillId="0" borderId="9" xfId="0" applyNumberFormat="1" applyFont="1" applyBorder="1" applyAlignment="1">
      <alignment horizontal="center" vertical="center"/>
    </xf>
    <xf numFmtId="49" fontId="26" fillId="0" borderId="4" xfId="0" applyNumberFormat="1" applyFont="1" applyFill="1" applyBorder="1" applyAlignment="1" applyProtection="1">
      <alignment horizontal="left" vertical="center" wrapText="1"/>
    </xf>
    <xf numFmtId="49" fontId="26" fillId="0" borderId="4" xfId="0" applyNumberFormat="1" applyFont="1" applyFill="1" applyBorder="1" applyAlignment="1" applyProtection="1">
      <alignment horizontal="left" vertical="center" wrapText="1" shrinkToFit="1"/>
    </xf>
    <xf numFmtId="4" fontId="25" fillId="2" borderId="3" xfId="0" applyNumberFormat="1" applyFont="1" applyFill="1" applyBorder="1" applyAlignment="1">
      <alignment horizontal="right" vertical="center"/>
    </xf>
    <xf numFmtId="4" fontId="26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0" fontId="27" fillId="2" borderId="0" xfId="0" applyNumberFormat="1" applyFont="1" applyFill="1" applyBorder="1" applyAlignment="1" applyProtection="1">
      <alignment horizontal="left" vertical="center"/>
    </xf>
    <xf numFmtId="0" fontId="27" fillId="2" borderId="0" xfId="0" applyNumberFormat="1" applyFont="1" applyFill="1" applyBorder="1" applyAlignment="1" applyProtection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wrapText="1"/>
    </xf>
    <xf numFmtId="4" fontId="6" fillId="3" borderId="3" xfId="0" applyNumberFormat="1" applyFont="1" applyFill="1" applyBorder="1" applyAlignment="1" applyProtection="1">
      <alignment horizontal="center" wrapText="1"/>
    </xf>
    <xf numFmtId="0" fontId="42" fillId="2" borderId="3" xfId="0" applyNumberFormat="1" applyFont="1" applyFill="1" applyBorder="1" applyAlignment="1" applyProtection="1">
      <alignment horizontal="left" vertical="center" wrapText="1" indent="1"/>
    </xf>
    <xf numFmtId="4" fontId="42" fillId="0" borderId="0" xfId="0" applyNumberFormat="1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/>
    </xf>
    <xf numFmtId="0" fontId="42" fillId="2" borderId="3" xfId="0" quotePrefix="1" applyFont="1" applyFill="1" applyBorder="1" applyAlignment="1">
      <alignment horizontal="left" vertical="center" wrapText="1" indent="1"/>
    </xf>
    <xf numFmtId="16" fontId="42" fillId="2" borderId="3" xfId="0" applyNumberFormat="1" applyFont="1" applyFill="1" applyBorder="1" applyAlignment="1" applyProtection="1">
      <alignment horizontal="left" vertical="center" wrapText="1" indent="1"/>
    </xf>
    <xf numFmtId="0" fontId="42" fillId="2" borderId="9" xfId="0" applyNumberFormat="1" applyFont="1" applyFill="1" applyBorder="1" applyAlignment="1" applyProtection="1">
      <alignment horizontal="left" vertical="center" wrapText="1" indent="1"/>
    </xf>
    <xf numFmtId="0" fontId="26" fillId="0" borderId="3" xfId="0" applyFont="1" applyFill="1" applyBorder="1"/>
    <xf numFmtId="0" fontId="26" fillId="0" borderId="0" xfId="0" applyFont="1" applyAlignment="1">
      <alignment horizontal="center"/>
    </xf>
    <xf numFmtId="0" fontId="22" fillId="3" borderId="3" xfId="0" applyNumberFormat="1" applyFont="1" applyFill="1" applyBorder="1" applyAlignment="1" applyProtection="1">
      <alignment horizontal="center" vertical="center" wrapText="1"/>
    </xf>
    <xf numFmtId="4" fontId="22" fillId="3" borderId="3" xfId="0" applyNumberFormat="1" applyFont="1" applyFill="1" applyBorder="1" applyAlignment="1" applyProtection="1">
      <alignment horizontal="center" vertical="center" wrapText="1"/>
    </xf>
    <xf numFmtId="49" fontId="22" fillId="3" borderId="3" xfId="0" applyNumberFormat="1" applyFont="1" applyFill="1" applyBorder="1" applyAlignment="1" applyProtection="1">
      <alignment horizontal="center" wrapText="1"/>
    </xf>
    <xf numFmtId="49" fontId="22" fillId="3" borderId="3" xfId="0" applyNumberFormat="1" applyFont="1" applyFill="1" applyBorder="1" applyAlignment="1" applyProtection="1">
      <alignment horizontal="center" vertical="center" wrapText="1"/>
    </xf>
    <xf numFmtId="0" fontId="39" fillId="3" borderId="3" xfId="0" applyNumberFormat="1" applyFont="1" applyFill="1" applyBorder="1" applyAlignment="1" applyProtection="1">
      <alignment horizontal="left" vertical="center" wrapText="1"/>
    </xf>
    <xf numFmtId="0" fontId="39" fillId="5" borderId="3" xfId="0" applyNumberFormat="1" applyFont="1" applyFill="1" applyBorder="1" applyAlignment="1" applyProtection="1">
      <alignment horizontal="left" vertical="center" wrapText="1"/>
    </xf>
    <xf numFmtId="4" fontId="25" fillId="5" borderId="4" xfId="0" applyNumberFormat="1" applyFont="1" applyFill="1" applyBorder="1" applyAlignment="1">
      <alignment horizontal="center" vertical="center"/>
    </xf>
    <xf numFmtId="4" fontId="21" fillId="5" borderId="3" xfId="0" applyNumberFormat="1" applyFont="1" applyFill="1" applyBorder="1" applyAlignment="1">
      <alignment horizontal="center"/>
    </xf>
    <xf numFmtId="4" fontId="21" fillId="5" borderId="3" xfId="0" applyNumberFormat="1" applyFont="1" applyFill="1" applyBorder="1" applyAlignment="1">
      <alignment horizontal="center" vertical="center"/>
    </xf>
    <xf numFmtId="4" fontId="25" fillId="3" borderId="3" xfId="0" applyNumberFormat="1" applyFont="1" applyFill="1" applyBorder="1" applyAlignment="1">
      <alignment horizontal="center" vertical="center"/>
    </xf>
    <xf numFmtId="4" fontId="25" fillId="3" borderId="3" xfId="0" applyNumberFormat="1" applyFont="1" applyFill="1" applyBorder="1" applyAlignment="1">
      <alignment horizontal="center"/>
    </xf>
    <xf numFmtId="0" fontId="41" fillId="3" borderId="3" xfId="0" applyNumberFormat="1" applyFont="1" applyFill="1" applyBorder="1" applyAlignment="1" applyProtection="1">
      <alignment horizontal="left" vertical="center" wrapText="1"/>
    </xf>
    <xf numFmtId="4" fontId="22" fillId="3" borderId="3" xfId="0" applyNumberFormat="1" applyFont="1" applyFill="1" applyBorder="1" applyAlignment="1">
      <alignment horizontal="center" vertical="center"/>
    </xf>
    <xf numFmtId="4" fontId="22" fillId="3" borderId="3" xfId="0" applyNumberFormat="1" applyFont="1" applyFill="1" applyBorder="1" applyAlignment="1">
      <alignment horizontal="center"/>
    </xf>
    <xf numFmtId="4" fontId="25" fillId="5" borderId="3" xfId="0" applyNumberFormat="1" applyFont="1" applyFill="1" applyBorder="1" applyAlignment="1">
      <alignment horizontal="center" vertical="center"/>
    </xf>
    <xf numFmtId="4" fontId="25" fillId="5" borderId="3" xfId="0" applyNumberFormat="1" applyFont="1" applyFill="1" applyBorder="1" applyAlignment="1">
      <alignment horizontal="center"/>
    </xf>
    <xf numFmtId="4" fontId="21" fillId="5" borderId="0" xfId="0" applyNumberFormat="1" applyFont="1" applyFill="1" applyAlignment="1">
      <alignment horizontal="center"/>
    </xf>
    <xf numFmtId="0" fontId="43" fillId="3" borderId="3" xfId="0" applyNumberFormat="1" applyFont="1" applyFill="1" applyBorder="1" applyAlignment="1" applyProtection="1">
      <alignment horizontal="left" vertical="center" wrapText="1" indent="1"/>
    </xf>
    <xf numFmtId="0" fontId="19" fillId="0" borderId="0" xfId="0" applyFont="1"/>
    <xf numFmtId="4" fontId="26" fillId="5" borderId="3" xfId="0" applyNumberFormat="1" applyFont="1" applyFill="1" applyBorder="1" applyAlignment="1">
      <alignment horizontal="center" vertical="center"/>
    </xf>
    <xf numFmtId="0" fontId="25" fillId="5" borderId="1" xfId="0" applyNumberFormat="1" applyFont="1" applyFill="1" applyBorder="1" applyAlignment="1" applyProtection="1">
      <alignment horizontal="center" vertical="center" wrapText="1"/>
    </xf>
    <xf numFmtId="0" fontId="25" fillId="5" borderId="2" xfId="0" applyNumberFormat="1" applyFont="1" applyFill="1" applyBorder="1" applyAlignment="1" applyProtection="1">
      <alignment horizontal="center" vertical="center" wrapText="1"/>
    </xf>
    <xf numFmtId="0" fontId="25" fillId="5" borderId="4" xfId="0" applyNumberFormat="1" applyFont="1" applyFill="1" applyBorder="1" applyAlignment="1" applyProtection="1">
      <alignment vertical="center" wrapText="1"/>
    </xf>
    <xf numFmtId="4" fontId="25" fillId="5" borderId="3" xfId="0" applyNumberFormat="1" applyFont="1" applyFill="1" applyBorder="1" applyAlignment="1" applyProtection="1">
      <alignment horizontal="center" vertical="center" wrapText="1"/>
    </xf>
    <xf numFmtId="4" fontId="39" fillId="3" borderId="6" xfId="0" applyNumberFormat="1" applyFont="1" applyFill="1" applyBorder="1" applyAlignment="1">
      <alignment horizontal="center" vertical="center"/>
    </xf>
    <xf numFmtId="0" fontId="39" fillId="3" borderId="3" xfId="0" quotePrefix="1" applyFont="1" applyFill="1" applyBorder="1" applyAlignment="1">
      <alignment horizontal="left" vertical="center"/>
    </xf>
    <xf numFmtId="0" fontId="39" fillId="3" borderId="3" xfId="0" quotePrefix="1" applyFont="1" applyFill="1" applyBorder="1" applyAlignment="1">
      <alignment horizontal="left" vertical="center" wrapText="1"/>
    </xf>
    <xf numFmtId="4" fontId="21" fillId="3" borderId="0" xfId="0" applyNumberFormat="1" applyFont="1" applyFill="1" applyAlignment="1">
      <alignment horizontal="center" vertical="center"/>
    </xf>
    <xf numFmtId="0" fontId="39" fillId="3" borderId="3" xfId="0" applyNumberFormat="1" applyFont="1" applyFill="1" applyBorder="1" applyAlignment="1" applyProtection="1">
      <alignment horizontal="left" vertical="top" wrapText="1"/>
    </xf>
    <xf numFmtId="0" fontId="21" fillId="3" borderId="3" xfId="0" applyFont="1" applyFill="1" applyBorder="1" applyAlignment="1">
      <alignment horizontal="left" vertical="top"/>
    </xf>
    <xf numFmtId="0" fontId="43" fillId="3" borderId="3" xfId="0" quotePrefix="1" applyFont="1" applyFill="1" applyBorder="1" applyAlignment="1">
      <alignment horizontal="left" vertical="top"/>
    </xf>
    <xf numFmtId="0" fontId="43" fillId="3" borderId="3" xfId="0" quotePrefix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</xf>
    <xf numFmtId="0" fontId="25" fillId="3" borderId="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3" fillId="0" borderId="3" xfId="0" applyFont="1" applyBorder="1" applyAlignment="1"/>
    <xf numFmtId="0" fontId="26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7" fillId="3" borderId="1" xfId="0" applyNumberFormat="1" applyFont="1" applyFill="1" applyBorder="1" applyAlignment="1" applyProtection="1">
      <alignment horizontal="center" vertical="center" wrapText="1"/>
    </xf>
    <xf numFmtId="0" fontId="27" fillId="3" borderId="2" xfId="0" applyNumberFormat="1" applyFont="1" applyFill="1" applyBorder="1" applyAlignment="1" applyProtection="1">
      <alignment horizontal="center" vertical="center" wrapText="1"/>
    </xf>
    <xf numFmtId="0" fontId="27" fillId="3" borderId="4" xfId="0" applyNumberFormat="1" applyFont="1" applyFill="1" applyBorder="1" applyAlignment="1" applyProtection="1">
      <alignment horizontal="center" vertical="center" wrapText="1"/>
    </xf>
    <xf numFmtId="0" fontId="28" fillId="3" borderId="1" xfId="0" applyNumberFormat="1" applyFont="1" applyFill="1" applyBorder="1" applyAlignment="1" applyProtection="1">
      <alignment horizontal="center" vertical="center" wrapText="1"/>
    </xf>
    <xf numFmtId="0" fontId="28" fillId="3" borderId="2" xfId="0" applyNumberFormat="1" applyFont="1" applyFill="1" applyBorder="1" applyAlignment="1" applyProtection="1">
      <alignment horizontal="center" vertical="center" wrapText="1"/>
    </xf>
    <xf numFmtId="0" fontId="28" fillId="3" borderId="4" xfId="0" applyNumberFormat="1" applyFont="1" applyFill="1" applyBorder="1" applyAlignment="1" applyProtection="1">
      <alignment horizontal="center" vertical="center" wrapText="1"/>
    </xf>
    <xf numFmtId="0" fontId="37" fillId="2" borderId="13" xfId="0" applyNumberFormat="1" applyFont="1" applyFill="1" applyBorder="1" applyAlignment="1" applyProtection="1">
      <alignment horizontal="left" vertical="center" wrapText="1"/>
    </xf>
    <xf numFmtId="0" fontId="37" fillId="2" borderId="14" xfId="0" applyNumberFormat="1" applyFont="1" applyFill="1" applyBorder="1" applyAlignment="1" applyProtection="1">
      <alignment horizontal="left" vertical="center" wrapText="1"/>
    </xf>
    <xf numFmtId="0" fontId="38" fillId="0" borderId="15" xfId="0" applyFont="1" applyBorder="1" applyAlignment="1">
      <alignment horizontal="left" vertical="center"/>
    </xf>
    <xf numFmtId="0" fontId="27" fillId="2" borderId="2" xfId="0" applyNumberFormat="1" applyFont="1" applyFill="1" applyBorder="1" applyAlignment="1" applyProtection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4" fontId="26" fillId="2" borderId="16" xfId="0" applyNumberFormat="1" applyFont="1" applyFill="1" applyBorder="1" applyAlignment="1">
      <alignment horizontal="center" wrapText="1"/>
    </xf>
    <xf numFmtId="4" fontId="44" fillId="0" borderId="0" xfId="0" applyNumberFormat="1" applyFont="1"/>
    <xf numFmtId="49" fontId="6" fillId="3" borderId="1" xfId="0" applyNumberFormat="1" applyFont="1" applyFill="1" applyBorder="1" applyAlignment="1" applyProtection="1">
      <alignment horizontal="left" vertical="center"/>
    </xf>
    <xf numFmtId="49" fontId="6" fillId="3" borderId="2" xfId="0" applyNumberFormat="1" applyFont="1" applyFill="1" applyBorder="1" applyAlignment="1" applyProtection="1">
      <alignment horizontal="left" vertical="center"/>
    </xf>
  </cellXfs>
  <cellStyles count="2">
    <cellStyle name="Normalno" xfId="0" builtinId="0"/>
    <cellStyle name="Normalno 2" xfId="1"/>
  </cellStyles>
  <dxfs count="7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jski%20izvje&#353;taji%202024/Financijski%20izvje&#353;taj%201.1-31.1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-RAS"/>
      <sheetName val="BILANCA"/>
      <sheetName val="RAS-funkcijski"/>
      <sheetName val="P-VRIO"/>
      <sheetName val="OBVEZE"/>
      <sheetName val="Kont"/>
      <sheetName val="Promjene"/>
    </sheetNames>
    <sheetDataSet>
      <sheetData sheetId="0"/>
      <sheetData sheetId="1"/>
      <sheetData sheetId="2"/>
      <sheetData sheetId="3">
        <row r="50">
          <cell r="E50">
            <v>1956646.75</v>
          </cell>
        </row>
        <row r="124">
          <cell r="E124">
            <v>22816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4"/>
  <sheetViews>
    <sheetView tabSelected="1" workbookViewId="0">
      <selection activeCell="P21" sqref="P21"/>
    </sheetView>
  </sheetViews>
  <sheetFormatPr defaultRowHeight="15" x14ac:dyDescent="0.25"/>
  <cols>
    <col min="6" max="6" width="30.85546875" customWidth="1"/>
    <col min="7" max="10" width="25.28515625" customWidth="1"/>
    <col min="11" max="12" width="15.7109375" customWidth="1"/>
  </cols>
  <sheetData>
    <row r="1" spans="2:12" ht="42" customHeight="1" x14ac:dyDescent="0.25">
      <c r="B1" s="226" t="s">
        <v>166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2:12" ht="15.75" customHeight="1" x14ac:dyDescent="0.25">
      <c r="B2" s="226" t="s">
        <v>10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2:12" ht="6.75" customHeight="1" x14ac:dyDescent="0.25">
      <c r="B3" s="243"/>
      <c r="C3" s="243"/>
      <c r="D3" s="243"/>
      <c r="E3" s="40"/>
      <c r="F3" s="40"/>
      <c r="G3" s="40"/>
      <c r="H3" s="40"/>
      <c r="I3" s="40"/>
      <c r="J3" s="42"/>
      <c r="K3" s="42"/>
      <c r="L3" s="41"/>
    </row>
    <row r="4" spans="2:12" ht="18" customHeight="1" x14ac:dyDescent="0.25">
      <c r="B4" s="226" t="s">
        <v>52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2:12" ht="18" customHeight="1" x14ac:dyDescent="0.25">
      <c r="B5" s="43"/>
      <c r="C5" s="44"/>
      <c r="D5" s="44"/>
      <c r="E5" s="44"/>
      <c r="F5" s="44"/>
      <c r="G5" s="44"/>
      <c r="H5" s="44"/>
      <c r="I5" s="44"/>
      <c r="J5" s="44"/>
      <c r="K5" s="44"/>
      <c r="L5" s="41"/>
    </row>
    <row r="6" spans="2:12" ht="24" customHeight="1" x14ac:dyDescent="0.25">
      <c r="B6" s="237" t="s">
        <v>53</v>
      </c>
      <c r="C6" s="237"/>
      <c r="D6" s="237"/>
      <c r="E6" s="237"/>
      <c r="F6" s="237"/>
      <c r="G6" s="45"/>
      <c r="H6" s="45"/>
      <c r="I6" s="45"/>
      <c r="J6" s="45"/>
      <c r="K6" s="46"/>
      <c r="L6" s="41"/>
    </row>
    <row r="7" spans="2:12" ht="25.5" x14ac:dyDescent="0.25">
      <c r="B7" s="238" t="s">
        <v>6</v>
      </c>
      <c r="C7" s="239"/>
      <c r="D7" s="239"/>
      <c r="E7" s="239"/>
      <c r="F7" s="240"/>
      <c r="G7" s="24" t="s">
        <v>85</v>
      </c>
      <c r="H7" s="1" t="s">
        <v>63</v>
      </c>
      <c r="I7" s="1" t="s">
        <v>60</v>
      </c>
      <c r="J7" s="24" t="s">
        <v>61</v>
      </c>
      <c r="K7" s="1" t="s">
        <v>15</v>
      </c>
      <c r="L7" s="1" t="s">
        <v>44</v>
      </c>
    </row>
    <row r="8" spans="2:12" s="27" customFormat="1" ht="11.25" x14ac:dyDescent="0.2">
      <c r="B8" s="231">
        <v>1</v>
      </c>
      <c r="C8" s="231"/>
      <c r="D8" s="231"/>
      <c r="E8" s="231"/>
      <c r="F8" s="232"/>
      <c r="G8" s="26">
        <v>2</v>
      </c>
      <c r="H8" s="25">
        <v>3</v>
      </c>
      <c r="I8" s="25">
        <v>4</v>
      </c>
      <c r="J8" s="25">
        <v>5</v>
      </c>
      <c r="K8" s="25" t="s">
        <v>17</v>
      </c>
      <c r="L8" s="25" t="s">
        <v>305</v>
      </c>
    </row>
    <row r="9" spans="2:12" x14ac:dyDescent="0.25">
      <c r="B9" s="233" t="s">
        <v>0</v>
      </c>
      <c r="C9" s="234"/>
      <c r="D9" s="234"/>
      <c r="E9" s="234"/>
      <c r="F9" s="235"/>
      <c r="G9" s="19">
        <v>1776464.58</v>
      </c>
      <c r="H9" s="19">
        <v>2351121.4700000002</v>
      </c>
      <c r="I9" s="19" t="s">
        <v>159</v>
      </c>
      <c r="J9" s="19">
        <v>2175935.1800000002</v>
      </c>
      <c r="K9" s="19">
        <f>J9/G9*100</f>
        <v>122.48683168228438</v>
      </c>
      <c r="L9" s="19">
        <f>J9/H9*100</f>
        <v>92.548820116895101</v>
      </c>
    </row>
    <row r="10" spans="2:12" x14ac:dyDescent="0.25">
      <c r="B10" s="236" t="s">
        <v>45</v>
      </c>
      <c r="C10" s="228"/>
      <c r="D10" s="228"/>
      <c r="E10" s="228"/>
      <c r="F10" s="230"/>
      <c r="G10" s="19">
        <v>1776464.58</v>
      </c>
      <c r="H10" s="19">
        <v>2351121.4700000002</v>
      </c>
      <c r="I10" s="19" t="s">
        <v>159</v>
      </c>
      <c r="J10" s="19">
        <v>2175935.1800000002</v>
      </c>
      <c r="K10" s="19">
        <f t="shared" ref="K10:K15" si="0">J10/G10*100</f>
        <v>122.48683168228438</v>
      </c>
      <c r="L10" s="19">
        <f t="shared" ref="L10:L15" si="1">J10/H10*100</f>
        <v>92.548820116895101</v>
      </c>
    </row>
    <row r="11" spans="2:12" x14ac:dyDescent="0.25">
      <c r="B11" s="241" t="s">
        <v>50</v>
      </c>
      <c r="C11" s="230"/>
      <c r="D11" s="230"/>
      <c r="E11" s="230"/>
      <c r="F11" s="230"/>
      <c r="G11" s="20">
        <v>0</v>
      </c>
      <c r="H11" s="20">
        <v>0</v>
      </c>
      <c r="I11" s="19" t="s">
        <v>159</v>
      </c>
      <c r="J11" s="20">
        <v>0</v>
      </c>
      <c r="K11" s="19"/>
      <c r="L11" s="19"/>
    </row>
    <row r="12" spans="2:12" x14ac:dyDescent="0.25">
      <c r="B12" s="21" t="s">
        <v>1</v>
      </c>
      <c r="C12" s="36"/>
      <c r="D12" s="36"/>
      <c r="E12" s="36"/>
      <c r="F12" s="36"/>
      <c r="G12" s="17">
        <v>1747702.92</v>
      </c>
      <c r="H12" s="19">
        <v>2416936.1800000002</v>
      </c>
      <c r="I12" s="19" t="s">
        <v>159</v>
      </c>
      <c r="J12" s="19">
        <f>+J13+J14</f>
        <v>2178552.61</v>
      </c>
      <c r="K12" s="19">
        <f t="shared" si="0"/>
        <v>124.65234137161023</v>
      </c>
      <c r="L12" s="19">
        <f t="shared" si="1"/>
        <v>90.13695223015776</v>
      </c>
    </row>
    <row r="13" spans="2:12" x14ac:dyDescent="0.25">
      <c r="B13" s="227" t="s">
        <v>46</v>
      </c>
      <c r="C13" s="228"/>
      <c r="D13" s="228"/>
      <c r="E13" s="228"/>
      <c r="F13" s="228"/>
      <c r="G13" s="17">
        <v>1734646.9</v>
      </c>
      <c r="H13" s="19">
        <f>+H12-H14</f>
        <v>2410561.1800000002</v>
      </c>
      <c r="I13" s="19" t="s">
        <v>159</v>
      </c>
      <c r="J13" s="19">
        <v>2173313.6</v>
      </c>
      <c r="K13" s="19">
        <f t="shared" si="0"/>
        <v>125.28852990196451</v>
      </c>
      <c r="L13" s="19">
        <f t="shared" si="1"/>
        <v>90.157993832788762</v>
      </c>
    </row>
    <row r="14" spans="2:12" x14ac:dyDescent="0.25">
      <c r="B14" s="229" t="s">
        <v>47</v>
      </c>
      <c r="C14" s="230"/>
      <c r="D14" s="230"/>
      <c r="E14" s="230"/>
      <c r="F14" s="230"/>
      <c r="G14" s="20">
        <v>13056.02</v>
      </c>
      <c r="H14" s="19">
        <v>6375</v>
      </c>
      <c r="I14" s="19" t="s">
        <v>159</v>
      </c>
      <c r="J14" s="19">
        <v>5239.01</v>
      </c>
      <c r="K14" s="19">
        <f t="shared" si="0"/>
        <v>40.127159731679335</v>
      </c>
      <c r="L14" s="19">
        <f t="shared" si="1"/>
        <v>82.180549019607852</v>
      </c>
    </row>
    <row r="15" spans="2:12" x14ac:dyDescent="0.25">
      <c r="B15" s="242" t="s">
        <v>54</v>
      </c>
      <c r="C15" s="234"/>
      <c r="D15" s="234"/>
      <c r="E15" s="234"/>
      <c r="F15" s="234"/>
      <c r="G15" s="19">
        <v>28761.660000000149</v>
      </c>
      <c r="H15" s="19">
        <f>H9-H12</f>
        <v>-65814.709999999963</v>
      </c>
      <c r="I15" s="19" t="s">
        <v>159</v>
      </c>
      <c r="J15" s="18">
        <f>J9-J12</f>
        <v>-2617.429999999702</v>
      </c>
      <c r="K15" s="19">
        <f t="shared" si="0"/>
        <v>-9.1004135366306684</v>
      </c>
      <c r="L15" s="19">
        <f t="shared" si="1"/>
        <v>3.9769680668648446</v>
      </c>
    </row>
    <row r="16" spans="2:12" x14ac:dyDescent="0.25">
      <c r="B16" s="52"/>
      <c r="C16" s="53"/>
      <c r="D16" s="53"/>
      <c r="E16" s="53"/>
      <c r="F16" s="53"/>
      <c r="G16" s="54"/>
      <c r="H16" s="54"/>
      <c r="I16" s="55"/>
      <c r="J16" s="55"/>
      <c r="K16" s="55"/>
      <c r="L16" s="55"/>
    </row>
    <row r="17" spans="1:43" ht="22.5" customHeight="1" x14ac:dyDescent="0.25">
      <c r="B17" s="237" t="s">
        <v>55</v>
      </c>
      <c r="C17" s="237"/>
      <c r="D17" s="237"/>
      <c r="E17" s="237"/>
      <c r="F17" s="237"/>
      <c r="G17" s="47"/>
      <c r="H17" s="47"/>
      <c r="I17" s="48"/>
      <c r="J17" s="48"/>
      <c r="K17" s="48"/>
      <c r="L17" s="48"/>
    </row>
    <row r="18" spans="1:43" ht="25.5" x14ac:dyDescent="0.25">
      <c r="B18" s="238" t="s">
        <v>6</v>
      </c>
      <c r="C18" s="239"/>
      <c r="D18" s="239"/>
      <c r="E18" s="239"/>
      <c r="F18" s="240"/>
      <c r="G18" s="24" t="s">
        <v>62</v>
      </c>
      <c r="H18" s="1" t="s">
        <v>63</v>
      </c>
      <c r="I18" s="1" t="s">
        <v>167</v>
      </c>
      <c r="J18" s="24" t="s">
        <v>165</v>
      </c>
      <c r="K18" s="1" t="s">
        <v>15</v>
      </c>
      <c r="L18" s="1" t="s">
        <v>44</v>
      </c>
    </row>
    <row r="19" spans="1:43" s="27" customFormat="1" x14ac:dyDescent="0.25">
      <c r="B19" s="231">
        <v>1</v>
      </c>
      <c r="C19" s="231"/>
      <c r="D19" s="231"/>
      <c r="E19" s="231"/>
      <c r="F19" s="232"/>
      <c r="G19" s="26">
        <v>2</v>
      </c>
      <c r="H19" s="25">
        <v>3</v>
      </c>
      <c r="I19" s="25">
        <v>4</v>
      </c>
      <c r="J19" s="25">
        <v>5</v>
      </c>
      <c r="K19" s="25" t="s">
        <v>17</v>
      </c>
      <c r="L19" s="25" t="s">
        <v>18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7"/>
      <c r="B20" s="236" t="s">
        <v>48</v>
      </c>
      <c r="C20" s="247"/>
      <c r="D20" s="247"/>
      <c r="E20" s="247"/>
      <c r="F20" s="248"/>
      <c r="G20" s="17">
        <v>0</v>
      </c>
      <c r="H20" s="17">
        <v>0</v>
      </c>
      <c r="I20" s="17">
        <v>0</v>
      </c>
      <c r="J20" s="17">
        <v>0</v>
      </c>
      <c r="K20" s="17" t="s">
        <v>159</v>
      </c>
      <c r="L20" s="17" t="s">
        <v>159</v>
      </c>
    </row>
    <row r="21" spans="1:43" x14ac:dyDescent="0.25">
      <c r="A21" s="27"/>
      <c r="B21" s="236" t="s">
        <v>49</v>
      </c>
      <c r="C21" s="228"/>
      <c r="D21" s="228"/>
      <c r="E21" s="228"/>
      <c r="F21" s="228"/>
      <c r="G21" s="17">
        <v>0</v>
      </c>
      <c r="H21" s="17">
        <v>0</v>
      </c>
      <c r="I21" s="17">
        <v>0</v>
      </c>
      <c r="J21" s="17">
        <v>0</v>
      </c>
      <c r="K21" s="17" t="s">
        <v>159</v>
      </c>
      <c r="L21" s="17" t="s">
        <v>159</v>
      </c>
    </row>
    <row r="22" spans="1:43" s="37" customFormat="1" ht="15" customHeight="1" x14ac:dyDescent="0.25">
      <c r="A22" s="27"/>
      <c r="B22" s="244" t="s">
        <v>51</v>
      </c>
      <c r="C22" s="245"/>
      <c r="D22" s="245"/>
      <c r="E22" s="245"/>
      <c r="F22" s="246"/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ht="15.75" x14ac:dyDescent="0.25">
      <c r="B23" s="13"/>
      <c r="C23" s="14"/>
      <c r="D23" s="14"/>
      <c r="E23" s="14"/>
      <c r="F23" s="14"/>
      <c r="G23" s="15"/>
      <c r="H23" s="15"/>
      <c r="I23" s="15"/>
      <c r="J23" s="15"/>
      <c r="K23" s="15"/>
    </row>
    <row r="24" spans="1:43" ht="15" customHeight="1" x14ac:dyDescent="0.25">
      <c r="B24" s="237" t="s">
        <v>306</v>
      </c>
      <c r="C24" s="237"/>
      <c r="D24" s="237"/>
      <c r="E24" s="237"/>
      <c r="F24" s="237"/>
      <c r="G24" s="237"/>
      <c r="H24" s="237"/>
      <c r="I24" s="237"/>
      <c r="J24" s="237"/>
      <c r="K24" s="237"/>
      <c r="L24" s="59"/>
    </row>
    <row r="25" spans="1:43" ht="25.5" x14ac:dyDescent="0.25">
      <c r="B25" s="238" t="s">
        <v>6</v>
      </c>
      <c r="C25" s="239"/>
      <c r="D25" s="239"/>
      <c r="E25" s="239"/>
      <c r="F25" s="240"/>
      <c r="G25" s="24" t="s">
        <v>85</v>
      </c>
      <c r="H25" s="1" t="s">
        <v>63</v>
      </c>
      <c r="I25" s="1" t="s">
        <v>60</v>
      </c>
      <c r="J25" s="24" t="s">
        <v>165</v>
      </c>
      <c r="K25" s="1" t="s">
        <v>15</v>
      </c>
      <c r="L25" s="1" t="s">
        <v>44</v>
      </c>
    </row>
    <row r="26" spans="1:43" ht="15" customHeight="1" x14ac:dyDescent="0.25">
      <c r="B26" s="231">
        <v>1</v>
      </c>
      <c r="C26" s="231"/>
      <c r="D26" s="231"/>
      <c r="E26" s="231"/>
      <c r="F26" s="232"/>
      <c r="G26" s="26">
        <v>2</v>
      </c>
      <c r="H26" s="25">
        <v>3</v>
      </c>
      <c r="I26" s="25">
        <v>4</v>
      </c>
      <c r="J26" s="25">
        <v>5</v>
      </c>
      <c r="K26" s="25" t="s">
        <v>17</v>
      </c>
      <c r="L26" s="25" t="s">
        <v>305</v>
      </c>
    </row>
    <row r="27" spans="1:43" ht="36.75" customHeight="1" x14ac:dyDescent="0.25">
      <c r="B27" s="244" t="s">
        <v>307</v>
      </c>
      <c r="C27" s="245"/>
      <c r="D27" s="245"/>
      <c r="E27" s="245"/>
      <c r="F27" s="246"/>
      <c r="G27" s="19">
        <v>30125</v>
      </c>
      <c r="H27" s="19">
        <v>65814.710000000006</v>
      </c>
      <c r="I27" s="19" t="s">
        <v>159</v>
      </c>
      <c r="J27" s="19">
        <v>65814.710000000006</v>
      </c>
      <c r="K27" s="19">
        <f>J27/G27*100</f>
        <v>218.4720663900415</v>
      </c>
      <c r="L27" s="19">
        <f>K27/H27*100</f>
        <v>0.33195020746887965</v>
      </c>
    </row>
    <row r="28" spans="1:43" ht="36.75" customHeight="1" x14ac:dyDescent="0.25">
      <c r="B28" s="275" t="s">
        <v>308</v>
      </c>
      <c r="C28" s="276"/>
      <c r="D28" s="276"/>
      <c r="E28" s="276"/>
      <c r="F28" s="276"/>
      <c r="G28" s="19">
        <v>12960</v>
      </c>
      <c r="H28" s="19">
        <v>65814.710000000006</v>
      </c>
      <c r="I28" s="19"/>
      <c r="J28" s="19">
        <v>42740</v>
      </c>
      <c r="K28" s="19" t="s">
        <v>159</v>
      </c>
      <c r="L28" s="19">
        <f>J28/H28*100</f>
        <v>64.93988957787704</v>
      </c>
    </row>
    <row r="29" spans="1:43" ht="22.5" customHeight="1" x14ac:dyDescent="0.25">
      <c r="B29" s="242" t="s">
        <v>56</v>
      </c>
      <c r="C29" s="234"/>
      <c r="D29" s="234"/>
      <c r="E29" s="234"/>
      <c r="F29" s="234"/>
      <c r="G29" s="19">
        <v>65815</v>
      </c>
      <c r="H29" s="19">
        <v>65814.710000000006</v>
      </c>
      <c r="I29" s="19" t="s">
        <v>159</v>
      </c>
      <c r="J29" s="19">
        <v>57189.43</v>
      </c>
      <c r="K29" s="19">
        <f>J29/G29*100</f>
        <v>86.894218643166454</v>
      </c>
      <c r="L29" s="19">
        <f>J29/H29*100</f>
        <v>86.894601526011428</v>
      </c>
    </row>
    <row r="34" spans="10:10" ht="15.75" x14ac:dyDescent="0.25">
      <c r="J34" s="274"/>
    </row>
  </sheetData>
  <mergeCells count="25">
    <mergeCell ref="B24:F24"/>
    <mergeCell ref="G24:K24"/>
    <mergeCell ref="B25:F25"/>
    <mergeCell ref="B26:F26"/>
    <mergeCell ref="B27:F27"/>
    <mergeCell ref="B29:F29"/>
    <mergeCell ref="B15:F15"/>
    <mergeCell ref="B3:D3"/>
    <mergeCell ref="B18:F18"/>
    <mergeCell ref="B19:F19"/>
    <mergeCell ref="B21:F21"/>
    <mergeCell ref="B22:F22"/>
    <mergeCell ref="B20:F20"/>
    <mergeCell ref="B17:F17"/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6"/>
  <sheetViews>
    <sheetView topLeftCell="A16" workbookViewId="0">
      <selection activeCell="M30" sqref="M30"/>
    </sheetView>
  </sheetViews>
  <sheetFormatPr defaultRowHeight="15.75" x14ac:dyDescent="0.25"/>
  <cols>
    <col min="1" max="1" width="9.140625" style="100"/>
    <col min="2" max="2" width="7.5703125" style="100" bestFit="1" customWidth="1"/>
    <col min="3" max="3" width="6.7109375" style="100" bestFit="1" customWidth="1"/>
    <col min="4" max="4" width="53" style="100" bestFit="1" customWidth="1"/>
    <col min="5" max="5" width="29.5703125" style="147" customWidth="1"/>
    <col min="6" max="6" width="25.28515625" style="100" customWidth="1"/>
    <col min="7" max="7" width="30" style="100" customWidth="1"/>
    <col min="8" max="9" width="15.7109375" style="100" customWidth="1"/>
    <col min="10" max="16384" width="9.140625" style="100"/>
  </cols>
  <sheetData>
    <row r="1" spans="2:9" ht="18" customHeight="1" x14ac:dyDescent="0.25">
      <c r="B1" s="133"/>
      <c r="C1" s="133"/>
      <c r="D1" s="133"/>
      <c r="E1" s="134"/>
      <c r="F1" s="133"/>
      <c r="G1" s="133"/>
      <c r="H1" s="133"/>
    </row>
    <row r="2" spans="2:9" ht="15.75" customHeight="1" x14ac:dyDescent="0.25">
      <c r="B2" s="252" t="s">
        <v>10</v>
      </c>
      <c r="C2" s="252"/>
      <c r="D2" s="252"/>
      <c r="E2" s="252"/>
      <c r="F2" s="252"/>
      <c r="G2" s="252"/>
      <c r="H2" s="252"/>
      <c r="I2" s="252"/>
    </row>
    <row r="3" spans="2:9" x14ac:dyDescent="0.25">
      <c r="B3" s="133"/>
      <c r="C3" s="133"/>
      <c r="D3" s="133"/>
      <c r="E3" s="134"/>
      <c r="F3" s="133"/>
      <c r="G3" s="135"/>
      <c r="H3" s="135"/>
    </row>
    <row r="4" spans="2:9" ht="18" customHeight="1" x14ac:dyDescent="0.25">
      <c r="B4" s="252" t="s">
        <v>57</v>
      </c>
      <c r="C4" s="252"/>
      <c r="D4" s="252"/>
      <c r="E4" s="252"/>
      <c r="F4" s="252"/>
      <c r="G4" s="252"/>
      <c r="H4" s="252"/>
      <c r="I4" s="252"/>
    </row>
    <row r="5" spans="2:9" x14ac:dyDescent="0.25">
      <c r="B5" s="133"/>
      <c r="C5" s="133"/>
      <c r="D5" s="133"/>
      <c r="E5" s="134"/>
      <c r="F5" s="133"/>
      <c r="G5" s="135"/>
      <c r="H5" s="135"/>
    </row>
    <row r="6" spans="2:9" ht="15.75" customHeight="1" x14ac:dyDescent="0.25">
      <c r="B6" s="252" t="s">
        <v>16</v>
      </c>
      <c r="C6" s="252"/>
      <c r="D6" s="252"/>
      <c r="E6" s="252"/>
      <c r="F6" s="252"/>
      <c r="G6" s="252"/>
      <c r="H6" s="252"/>
      <c r="I6" s="252"/>
    </row>
    <row r="7" spans="2:9" x14ac:dyDescent="0.25">
      <c r="B7" s="133"/>
      <c r="C7" s="133"/>
      <c r="D7" s="133"/>
      <c r="E7" s="134"/>
      <c r="F7" s="133"/>
      <c r="G7" s="135"/>
      <c r="H7" s="135"/>
    </row>
    <row r="8" spans="2:9" ht="31.5" x14ac:dyDescent="0.25">
      <c r="B8" s="249" t="s">
        <v>6</v>
      </c>
      <c r="C8" s="250"/>
      <c r="D8" s="251"/>
      <c r="E8" s="136" t="s">
        <v>62</v>
      </c>
      <c r="F8" s="137" t="s">
        <v>63</v>
      </c>
      <c r="G8" s="137" t="s">
        <v>64</v>
      </c>
      <c r="H8" s="137" t="s">
        <v>15</v>
      </c>
      <c r="I8" s="137" t="s">
        <v>44</v>
      </c>
    </row>
    <row r="9" spans="2:9" ht="16.5" customHeight="1" x14ac:dyDescent="0.25">
      <c r="B9" s="249">
        <v>1</v>
      </c>
      <c r="C9" s="250"/>
      <c r="D9" s="251"/>
      <c r="E9" s="138" t="s">
        <v>288</v>
      </c>
      <c r="F9" s="137">
        <v>2</v>
      </c>
      <c r="G9" s="137">
        <v>3</v>
      </c>
      <c r="H9" s="137" t="s">
        <v>157</v>
      </c>
      <c r="I9" s="137" t="s">
        <v>158</v>
      </c>
    </row>
    <row r="10" spans="2:9" x14ac:dyDescent="0.25">
      <c r="B10" s="199"/>
      <c r="C10" s="199"/>
      <c r="D10" s="199" t="s">
        <v>19</v>
      </c>
      <c r="E10" s="208">
        <v>1776464.58</v>
      </c>
      <c r="F10" s="202">
        <v>2351121.4700000002</v>
      </c>
      <c r="G10" s="202">
        <v>2175935.1800000002</v>
      </c>
      <c r="H10" s="213">
        <f>(G10/E10)*100</f>
        <v>122.48683168228438</v>
      </c>
      <c r="I10" s="213">
        <f>G10/F10*100</f>
        <v>92.548820116895101</v>
      </c>
    </row>
    <row r="11" spans="2:9" ht="15.75" customHeight="1" x14ac:dyDescent="0.25">
      <c r="B11" s="139">
        <v>6</v>
      </c>
      <c r="C11" s="139">
        <v>6</v>
      </c>
      <c r="D11" s="139" t="s">
        <v>2</v>
      </c>
      <c r="E11" s="127">
        <v>1776464.58</v>
      </c>
      <c r="F11" s="99">
        <v>2351121.4700000002</v>
      </c>
      <c r="G11" s="99">
        <f>+G12+G21+G24+G27+G30</f>
        <v>2175935.1800000002</v>
      </c>
      <c r="H11" s="140">
        <f>(G11/E11)*100</f>
        <v>122.48683168228438</v>
      </c>
      <c r="I11" s="140">
        <f>G11/F11*100</f>
        <v>92.548820116895101</v>
      </c>
    </row>
    <row r="12" spans="2:9" ht="31.5" x14ac:dyDescent="0.25">
      <c r="B12" s="139"/>
      <c r="C12" s="198">
        <v>63</v>
      </c>
      <c r="D12" s="198" t="s">
        <v>20</v>
      </c>
      <c r="E12" s="203">
        <v>1580928.11</v>
      </c>
      <c r="F12" s="218">
        <f>2090256.97+27277.4</f>
        <v>2117534.37</v>
      </c>
      <c r="G12" s="89">
        <f>'[1]PR-RAS'!$E$50</f>
        <v>1956646.75</v>
      </c>
      <c r="H12" s="96">
        <f>(G12/E12)*100</f>
        <v>123.76570051626192</v>
      </c>
      <c r="I12" s="89">
        <f>G12/F12*100</f>
        <v>92.402124740955202</v>
      </c>
    </row>
    <row r="13" spans="2:9" x14ac:dyDescent="0.25">
      <c r="B13" s="141"/>
      <c r="C13" s="141">
        <v>632</v>
      </c>
      <c r="D13" s="141" t="s">
        <v>65</v>
      </c>
      <c r="E13" s="64">
        <v>0</v>
      </c>
      <c r="F13" s="64"/>
      <c r="G13" s="140"/>
      <c r="H13" s="140"/>
      <c r="I13" s="140"/>
    </row>
    <row r="14" spans="2:9" x14ac:dyDescent="0.25">
      <c r="B14" s="141"/>
      <c r="C14" s="142">
        <v>6321</v>
      </c>
      <c r="D14" s="142" t="s">
        <v>66</v>
      </c>
      <c r="E14" s="64">
        <v>0</v>
      </c>
      <c r="F14" s="64"/>
      <c r="G14" s="140"/>
      <c r="H14" s="140"/>
      <c r="I14" s="140"/>
    </row>
    <row r="15" spans="2:9" ht="31.5" x14ac:dyDescent="0.25">
      <c r="B15" s="141"/>
      <c r="C15" s="142">
        <v>636</v>
      </c>
      <c r="D15" s="143" t="s">
        <v>67</v>
      </c>
      <c r="E15" s="64">
        <v>1533856.62</v>
      </c>
      <c r="F15" s="64"/>
      <c r="G15" s="140"/>
      <c r="H15" s="140"/>
      <c r="I15" s="140"/>
    </row>
    <row r="16" spans="2:9" ht="31.5" x14ac:dyDescent="0.25">
      <c r="B16" s="141"/>
      <c r="C16" s="142">
        <v>6361</v>
      </c>
      <c r="D16" s="143" t="s">
        <v>68</v>
      </c>
      <c r="E16" s="64">
        <v>1533856.62</v>
      </c>
      <c r="F16" s="64"/>
      <c r="G16" s="140"/>
      <c r="H16" s="140"/>
      <c r="I16" s="140"/>
    </row>
    <row r="17" spans="2:9" x14ac:dyDescent="0.25">
      <c r="B17" s="141"/>
      <c r="C17" s="142">
        <v>638</v>
      </c>
      <c r="D17" s="143" t="s">
        <v>69</v>
      </c>
      <c r="E17" s="64">
        <v>43634.2</v>
      </c>
      <c r="F17" s="64"/>
      <c r="G17" s="99">
        <v>30164.400000000001</v>
      </c>
      <c r="H17" s="140">
        <f>(G17/E17)*100</f>
        <v>69.130177704644538</v>
      </c>
      <c r="I17" s="140" t="s">
        <v>159</v>
      </c>
    </row>
    <row r="18" spans="2:9" x14ac:dyDescent="0.25">
      <c r="B18" s="141"/>
      <c r="C18" s="142">
        <v>6381</v>
      </c>
      <c r="D18" s="143" t="s">
        <v>70</v>
      </c>
      <c r="E18" s="64">
        <v>0</v>
      </c>
      <c r="F18" s="64"/>
      <c r="G18" s="140">
        <v>30164.400000000001</v>
      </c>
      <c r="H18" s="140"/>
      <c r="I18" s="140"/>
    </row>
    <row r="19" spans="2:9" s="145" customFormat="1" x14ac:dyDescent="0.25">
      <c r="B19" s="144"/>
      <c r="C19" s="142">
        <v>639</v>
      </c>
      <c r="D19" s="143" t="s">
        <v>71</v>
      </c>
      <c r="E19" s="64">
        <v>3437.29</v>
      </c>
      <c r="F19" s="127"/>
      <c r="G19" s="99"/>
      <c r="H19" s="140"/>
      <c r="I19" s="140"/>
    </row>
    <row r="20" spans="2:9" ht="31.5" x14ac:dyDescent="0.25">
      <c r="B20" s="141"/>
      <c r="C20" s="141">
        <v>6391</v>
      </c>
      <c r="D20" s="146" t="s">
        <v>72</v>
      </c>
      <c r="E20" s="64">
        <v>1079.6600000000001</v>
      </c>
      <c r="F20" s="64"/>
      <c r="G20" s="140"/>
      <c r="H20" s="140"/>
      <c r="I20" s="140"/>
    </row>
    <row r="21" spans="2:9" x14ac:dyDescent="0.25">
      <c r="B21" s="141"/>
      <c r="C21" s="219">
        <v>64</v>
      </c>
      <c r="D21" s="220" t="s">
        <v>73</v>
      </c>
      <c r="E21" s="203">
        <v>19.14</v>
      </c>
      <c r="F21" s="218">
        <v>51.59</v>
      </c>
      <c r="G21" s="89">
        <v>51.59</v>
      </c>
      <c r="H21" s="96">
        <f t="shared" ref="H21:H32" si="0">(G21/E21)*100</f>
        <v>269.5402298850575</v>
      </c>
      <c r="I21" s="89">
        <f>G21/F21*100</f>
        <v>100</v>
      </c>
    </row>
    <row r="22" spans="2:9" x14ac:dyDescent="0.25">
      <c r="B22" s="141"/>
      <c r="C22" s="141">
        <v>641</v>
      </c>
      <c r="D22" s="146" t="s">
        <v>74</v>
      </c>
      <c r="E22" s="64">
        <v>19.14</v>
      </c>
      <c r="F22" s="64"/>
      <c r="G22" s="140">
        <v>51.59</v>
      </c>
      <c r="H22" s="140">
        <f t="shared" si="0"/>
        <v>269.5402298850575</v>
      </c>
      <c r="I22" s="140"/>
    </row>
    <row r="23" spans="2:9" x14ac:dyDescent="0.25">
      <c r="B23" s="141"/>
      <c r="C23" s="141">
        <v>6413</v>
      </c>
      <c r="D23" s="146" t="s">
        <v>75</v>
      </c>
      <c r="E23" s="64">
        <v>19.14</v>
      </c>
      <c r="F23" s="64"/>
      <c r="G23" s="140">
        <v>51.59</v>
      </c>
      <c r="H23" s="140">
        <f t="shared" si="0"/>
        <v>269.5402298850575</v>
      </c>
      <c r="I23" s="140"/>
    </row>
    <row r="24" spans="2:9" ht="31.5" x14ac:dyDescent="0.25">
      <c r="B24" s="141"/>
      <c r="C24" s="219">
        <v>65</v>
      </c>
      <c r="D24" s="220" t="s">
        <v>76</v>
      </c>
      <c r="E24" s="203">
        <v>33103.230000000003</v>
      </c>
      <c r="F24" s="218">
        <v>35000</v>
      </c>
      <c r="G24" s="89">
        <v>37475.81</v>
      </c>
      <c r="H24" s="96">
        <f t="shared" si="0"/>
        <v>113.20892251299948</v>
      </c>
      <c r="I24" s="96">
        <f>G24/F24*100</f>
        <v>107.07374285714283</v>
      </c>
    </row>
    <row r="25" spans="2:9" x14ac:dyDescent="0.25">
      <c r="B25" s="141"/>
      <c r="C25" s="141">
        <v>652</v>
      </c>
      <c r="D25" s="146" t="s">
        <v>77</v>
      </c>
      <c r="E25" s="64">
        <v>33103.230000000003</v>
      </c>
      <c r="F25" s="64"/>
      <c r="G25" s="140">
        <v>37475.81</v>
      </c>
      <c r="H25" s="140">
        <f t="shared" si="0"/>
        <v>113.20892251299948</v>
      </c>
      <c r="I25" s="140"/>
    </row>
    <row r="26" spans="2:9" ht="12.75" customHeight="1" x14ac:dyDescent="0.25">
      <c r="B26" s="141"/>
      <c r="C26" s="141">
        <v>6526</v>
      </c>
      <c r="D26" s="146" t="s">
        <v>78</v>
      </c>
      <c r="E26" s="64">
        <v>33103.230000000003</v>
      </c>
      <c r="F26" s="64"/>
      <c r="G26" s="140">
        <v>37475.81</v>
      </c>
      <c r="H26" s="140">
        <f t="shared" si="0"/>
        <v>113.20892251299948</v>
      </c>
      <c r="I26" s="140"/>
    </row>
    <row r="27" spans="2:9" x14ac:dyDescent="0.25">
      <c r="B27" s="141"/>
      <c r="C27" s="219">
        <v>66</v>
      </c>
      <c r="D27" s="220" t="s">
        <v>79</v>
      </c>
      <c r="E27" s="203">
        <v>10222.49</v>
      </c>
      <c r="F27" s="218">
        <f>18000+3398.41</f>
        <v>21398.41</v>
      </c>
      <c r="G27" s="89">
        <f>'[1]PR-RAS'!$E$124</f>
        <v>22816</v>
      </c>
      <c r="H27" s="96">
        <f t="shared" si="0"/>
        <v>223.19415328359335</v>
      </c>
      <c r="I27" s="96">
        <f>G27/F27*100</f>
        <v>106.62474454877722</v>
      </c>
    </row>
    <row r="28" spans="2:9" ht="31.5" x14ac:dyDescent="0.25">
      <c r="B28" s="141"/>
      <c r="C28" s="141">
        <v>663</v>
      </c>
      <c r="D28" s="146" t="s">
        <v>80</v>
      </c>
      <c r="E28" s="64">
        <v>9954.49</v>
      </c>
      <c r="F28" s="64"/>
      <c r="G28" s="140">
        <v>19538</v>
      </c>
      <c r="H28" s="140">
        <f t="shared" si="0"/>
        <v>196.27323951302378</v>
      </c>
      <c r="I28" s="140"/>
    </row>
    <row r="29" spans="2:9" ht="31.5" x14ac:dyDescent="0.25">
      <c r="B29" s="141"/>
      <c r="C29" s="141">
        <v>6631</v>
      </c>
      <c r="D29" s="146" t="s">
        <v>81</v>
      </c>
      <c r="E29" s="64">
        <v>9954.49</v>
      </c>
      <c r="F29" s="64"/>
      <c r="G29" s="140">
        <v>19538</v>
      </c>
      <c r="H29" s="140">
        <f t="shared" si="0"/>
        <v>196.27323951302378</v>
      </c>
      <c r="I29" s="140"/>
    </row>
    <row r="30" spans="2:9" ht="31.5" x14ac:dyDescent="0.25">
      <c r="B30" s="141"/>
      <c r="C30" s="219">
        <v>67</v>
      </c>
      <c r="D30" s="220" t="s">
        <v>82</v>
      </c>
      <c r="E30" s="203">
        <v>152191.60999999999</v>
      </c>
      <c r="F30" s="221">
        <v>177137.1</v>
      </c>
      <c r="G30" s="89">
        <v>158945.03</v>
      </c>
      <c r="H30" s="96">
        <f t="shared" si="0"/>
        <v>104.43744566471176</v>
      </c>
      <c r="I30" s="96">
        <f>G30/F30*100</f>
        <v>89.729949287867981</v>
      </c>
    </row>
    <row r="31" spans="2:9" x14ac:dyDescent="0.25">
      <c r="B31" s="141"/>
      <c r="C31" s="141">
        <v>671</v>
      </c>
      <c r="D31" s="146" t="s">
        <v>83</v>
      </c>
      <c r="E31" s="64">
        <v>152191.60999999999</v>
      </c>
      <c r="F31" s="64"/>
      <c r="G31" s="140">
        <v>158945.03</v>
      </c>
      <c r="H31" s="140">
        <f t="shared" si="0"/>
        <v>104.43744566471176</v>
      </c>
      <c r="I31" s="140"/>
    </row>
    <row r="32" spans="2:9" ht="31.5" x14ac:dyDescent="0.25">
      <c r="B32" s="141"/>
      <c r="C32" s="141">
        <v>6711</v>
      </c>
      <c r="D32" s="146" t="s">
        <v>84</v>
      </c>
      <c r="E32" s="64">
        <v>152191.60999999999</v>
      </c>
      <c r="F32" s="64"/>
      <c r="G32" s="140">
        <v>158945.03</v>
      </c>
      <c r="H32" s="140">
        <f t="shared" si="0"/>
        <v>104.43744566471176</v>
      </c>
      <c r="I32" s="140"/>
    </row>
    <row r="33" spans="2:9" x14ac:dyDescent="0.25">
      <c r="B33" s="150"/>
      <c r="C33" s="151"/>
      <c r="D33" s="152"/>
      <c r="E33" s="140"/>
      <c r="F33" s="149"/>
      <c r="G33" s="149"/>
      <c r="H33" s="149"/>
      <c r="I33" s="149"/>
    </row>
    <row r="34" spans="2:9" x14ac:dyDescent="0.25">
      <c r="B34" s="150"/>
      <c r="C34" s="151"/>
      <c r="D34" s="152"/>
      <c r="E34" s="140"/>
      <c r="F34" s="149"/>
      <c r="G34" s="149"/>
      <c r="H34" s="149"/>
      <c r="I34" s="149"/>
    </row>
    <row r="35" spans="2:9" ht="31.5" x14ac:dyDescent="0.25">
      <c r="B35" s="249" t="s">
        <v>6</v>
      </c>
      <c r="C35" s="250"/>
      <c r="D35" s="251"/>
      <c r="E35" s="136" t="s">
        <v>289</v>
      </c>
      <c r="F35" s="137" t="s">
        <v>156</v>
      </c>
      <c r="G35" s="137" t="s">
        <v>86</v>
      </c>
      <c r="H35" s="137" t="s">
        <v>15</v>
      </c>
      <c r="I35" s="137" t="s">
        <v>44</v>
      </c>
    </row>
    <row r="36" spans="2:9" x14ac:dyDescent="0.25">
      <c r="B36" s="249"/>
      <c r="C36" s="250"/>
      <c r="D36" s="251"/>
      <c r="E36" s="138" t="s">
        <v>288</v>
      </c>
      <c r="F36" s="137">
        <v>2</v>
      </c>
      <c r="G36" s="137">
        <v>3</v>
      </c>
      <c r="H36" s="137" t="s">
        <v>157</v>
      </c>
      <c r="I36" s="137" t="s">
        <v>158</v>
      </c>
    </row>
    <row r="37" spans="2:9" x14ac:dyDescent="0.25">
      <c r="B37" s="214"/>
      <c r="C37" s="215"/>
      <c r="D37" s="216" t="s">
        <v>32</v>
      </c>
      <c r="E37" s="217">
        <f>+E38+E87</f>
        <v>1747702.92</v>
      </c>
      <c r="F37" s="217">
        <v>2416936.19</v>
      </c>
      <c r="G37" s="217">
        <f>+G38+G87</f>
        <v>2178552.61</v>
      </c>
      <c r="H37" s="217">
        <f t="shared" ref="H37:H45" si="1">(G37/E37)*100</f>
        <v>124.65234137161023</v>
      </c>
      <c r="I37" s="217">
        <f>(G37/F37)*100</f>
        <v>90.136951857218875</v>
      </c>
    </row>
    <row r="38" spans="2:9" x14ac:dyDescent="0.25">
      <c r="B38" s="139"/>
      <c r="C38" s="222">
        <v>3</v>
      </c>
      <c r="D38" s="198" t="s">
        <v>3</v>
      </c>
      <c r="E38" s="203">
        <v>1734646.9</v>
      </c>
      <c r="F38" s="136">
        <f>+F39+F47+F80+F84</f>
        <v>2411774.19</v>
      </c>
      <c r="G38" s="96">
        <v>2173313.6</v>
      </c>
      <c r="H38" s="136">
        <f t="shared" si="1"/>
        <v>125.28852990196451</v>
      </c>
      <c r="I38" s="136">
        <f>(G38/F38)*100</f>
        <v>90.112648564333469</v>
      </c>
    </row>
    <row r="39" spans="2:9" x14ac:dyDescent="0.25">
      <c r="B39" s="139">
        <v>3</v>
      </c>
      <c r="C39" s="222">
        <v>31</v>
      </c>
      <c r="D39" s="198" t="s">
        <v>4</v>
      </c>
      <c r="E39" s="203">
        <v>1526782.54</v>
      </c>
      <c r="F39" s="206">
        <f>2101808.71+54.03</f>
        <v>2101862.7399999998</v>
      </c>
      <c r="G39" s="96">
        <v>1926261.6099999999</v>
      </c>
      <c r="H39" s="136">
        <f t="shared" si="1"/>
        <v>126.16476541577426</v>
      </c>
      <c r="I39" s="136">
        <f>(G39/F39)*100</f>
        <v>91.645452071718069</v>
      </c>
    </row>
    <row r="40" spans="2:9" x14ac:dyDescent="0.25">
      <c r="B40" s="139"/>
      <c r="C40" s="153">
        <v>311</v>
      </c>
      <c r="D40" s="139" t="s">
        <v>100</v>
      </c>
      <c r="E40" s="127">
        <v>1256157.82</v>
      </c>
      <c r="F40" s="64"/>
      <c r="G40" s="127">
        <f t="shared" ref="G40" si="2">SUM(G41:G44)</f>
        <v>1994147.87</v>
      </c>
      <c r="H40" s="154">
        <f t="shared" si="1"/>
        <v>158.74978750679591</v>
      </c>
      <c r="I40" s="154"/>
    </row>
    <row r="41" spans="2:9" x14ac:dyDescent="0.25">
      <c r="B41" s="141"/>
      <c r="C41" s="155">
        <v>3111</v>
      </c>
      <c r="D41" s="141" t="s">
        <v>22</v>
      </c>
      <c r="E41" s="64">
        <v>1256157.82</v>
      </c>
      <c r="F41" s="64"/>
      <c r="G41" s="140">
        <v>1594826.99</v>
      </c>
      <c r="H41" s="154">
        <f t="shared" si="1"/>
        <v>126.96071820020194</v>
      </c>
      <c r="I41" s="154"/>
    </row>
    <row r="42" spans="2:9" x14ac:dyDescent="0.25">
      <c r="B42" s="141"/>
      <c r="C42" s="155">
        <v>312</v>
      </c>
      <c r="D42" s="141" t="s">
        <v>101</v>
      </c>
      <c r="E42" s="127">
        <v>63655.49</v>
      </c>
      <c r="F42" s="64"/>
      <c r="G42" s="140">
        <v>67886.259999999995</v>
      </c>
      <c r="H42" s="154">
        <f t="shared" si="1"/>
        <v>106.64635524759922</v>
      </c>
      <c r="I42" s="154"/>
    </row>
    <row r="43" spans="2:9" x14ac:dyDescent="0.25">
      <c r="B43" s="141"/>
      <c r="C43" s="156" t="s">
        <v>87</v>
      </c>
      <c r="D43" s="141" t="s">
        <v>101</v>
      </c>
      <c r="E43" s="64">
        <v>63655.49</v>
      </c>
      <c r="F43" s="64"/>
      <c r="G43" s="140">
        <v>67886.259999999995</v>
      </c>
      <c r="H43" s="154">
        <f t="shared" si="1"/>
        <v>106.64635524759922</v>
      </c>
      <c r="I43" s="154"/>
    </row>
    <row r="44" spans="2:9" x14ac:dyDescent="0.25">
      <c r="B44" s="141"/>
      <c r="C44" s="157">
        <v>313</v>
      </c>
      <c r="D44" s="144" t="s">
        <v>102</v>
      </c>
      <c r="E44" s="127">
        <v>206969.23</v>
      </c>
      <c r="F44" s="64"/>
      <c r="G44" s="99">
        <v>263548.36</v>
      </c>
      <c r="H44" s="154">
        <f t="shared" si="1"/>
        <v>127.3369766124172</v>
      </c>
      <c r="I44" s="154"/>
    </row>
    <row r="45" spans="2:9" x14ac:dyDescent="0.25">
      <c r="B45" s="141"/>
      <c r="C45" s="155">
        <v>3132</v>
      </c>
      <c r="D45" s="146" t="s">
        <v>103</v>
      </c>
      <c r="E45" s="64">
        <v>206969.23</v>
      </c>
      <c r="F45" s="64"/>
      <c r="G45" s="140">
        <v>263548.36</v>
      </c>
      <c r="H45" s="154">
        <f t="shared" si="1"/>
        <v>127.3369766124172</v>
      </c>
      <c r="I45" s="154"/>
    </row>
    <row r="46" spans="2:9" x14ac:dyDescent="0.25">
      <c r="B46" s="141"/>
      <c r="C46" s="156">
        <v>3133</v>
      </c>
      <c r="D46" s="142" t="s">
        <v>104</v>
      </c>
      <c r="E46" s="64">
        <v>0</v>
      </c>
      <c r="F46" s="64"/>
      <c r="G46" s="140">
        <v>0</v>
      </c>
      <c r="H46" s="154"/>
      <c r="I46" s="154"/>
    </row>
    <row r="47" spans="2:9" x14ac:dyDescent="0.25">
      <c r="B47" s="141"/>
      <c r="C47" s="224">
        <v>32</v>
      </c>
      <c r="D47" s="225" t="s">
        <v>11</v>
      </c>
      <c r="E47" s="203">
        <v>205417.94</v>
      </c>
      <c r="F47" s="206">
        <v>307749.21000000002</v>
      </c>
      <c r="G47" s="89">
        <v>244751.43000000002</v>
      </c>
      <c r="H47" s="136">
        <f t="shared" ref="H47:H54" si="3">(G47/E47)*100</f>
        <v>119.14803059557507</v>
      </c>
      <c r="I47" s="136">
        <f>(G47/F47)*100</f>
        <v>79.52950715941725</v>
      </c>
    </row>
    <row r="48" spans="2:9" x14ac:dyDescent="0.25">
      <c r="B48" s="158"/>
      <c r="C48" s="159">
        <v>321</v>
      </c>
      <c r="D48" s="160" t="s">
        <v>23</v>
      </c>
      <c r="E48" s="127">
        <v>55267.72</v>
      </c>
      <c r="F48" s="64"/>
      <c r="G48" s="99">
        <v>73514.820000000007</v>
      </c>
      <c r="H48" s="154">
        <f t="shared" si="3"/>
        <v>133.01583636886053</v>
      </c>
      <c r="I48" s="154"/>
    </row>
    <row r="49" spans="2:9" x14ac:dyDescent="0.25">
      <c r="B49" s="143"/>
      <c r="C49" s="161" t="s">
        <v>88</v>
      </c>
      <c r="D49" s="162" t="s">
        <v>24</v>
      </c>
      <c r="E49" s="64">
        <v>19019.849999999999</v>
      </c>
      <c r="F49" s="64"/>
      <c r="G49" s="64">
        <v>34143.379999999997</v>
      </c>
      <c r="H49" s="154">
        <f t="shared" si="3"/>
        <v>179.5144546355518</v>
      </c>
      <c r="I49" s="154"/>
    </row>
    <row r="50" spans="2:9" x14ac:dyDescent="0.25">
      <c r="B50" s="143"/>
      <c r="C50" s="155" t="s">
        <v>89</v>
      </c>
      <c r="D50" s="141" t="s">
        <v>105</v>
      </c>
      <c r="E50" s="64">
        <v>33545.39</v>
      </c>
      <c r="F50" s="64"/>
      <c r="G50" s="64">
        <v>36514.69</v>
      </c>
      <c r="H50" s="154">
        <f t="shared" si="3"/>
        <v>108.85158884723059</v>
      </c>
      <c r="I50" s="154"/>
    </row>
    <row r="51" spans="2:9" x14ac:dyDescent="0.25">
      <c r="B51" s="143"/>
      <c r="C51" s="155">
        <v>3213</v>
      </c>
      <c r="D51" s="141" t="s">
        <v>106</v>
      </c>
      <c r="E51" s="64">
        <v>330</v>
      </c>
      <c r="F51" s="64"/>
      <c r="G51" s="64">
        <v>1528.75</v>
      </c>
      <c r="H51" s="154">
        <f t="shared" si="3"/>
        <v>463.25757575757575</v>
      </c>
      <c r="I51" s="154"/>
    </row>
    <row r="52" spans="2:9" x14ac:dyDescent="0.25">
      <c r="B52" s="148"/>
      <c r="C52" s="163">
        <v>3214</v>
      </c>
      <c r="D52" s="148" t="s">
        <v>107</v>
      </c>
      <c r="E52" s="140">
        <v>2372.48</v>
      </c>
      <c r="F52" s="140"/>
      <c r="G52" s="64">
        <v>1328</v>
      </c>
      <c r="H52" s="154">
        <f t="shared" si="3"/>
        <v>55.975182087941732</v>
      </c>
      <c r="I52" s="154"/>
    </row>
    <row r="53" spans="2:9" x14ac:dyDescent="0.25">
      <c r="B53" s="148"/>
      <c r="C53" s="164">
        <v>322</v>
      </c>
      <c r="D53" s="165" t="s">
        <v>108</v>
      </c>
      <c r="E53" s="99">
        <v>55093.51</v>
      </c>
      <c r="F53" s="140"/>
      <c r="G53" s="99">
        <v>55595.94</v>
      </c>
      <c r="H53" s="154">
        <f t="shared" si="3"/>
        <v>100.91195859548611</v>
      </c>
      <c r="I53" s="154"/>
    </row>
    <row r="54" spans="2:9" x14ac:dyDescent="0.25">
      <c r="B54" s="148"/>
      <c r="C54" s="163" t="s">
        <v>90</v>
      </c>
      <c r="D54" s="148" t="s">
        <v>109</v>
      </c>
      <c r="E54" s="140">
        <v>24338.09</v>
      </c>
      <c r="F54" s="140"/>
      <c r="G54" s="140">
        <v>22385.71</v>
      </c>
      <c r="H54" s="154">
        <f t="shared" si="3"/>
        <v>91.97808866677704</v>
      </c>
      <c r="I54" s="154"/>
    </row>
    <row r="55" spans="2:9" x14ac:dyDescent="0.25">
      <c r="B55" s="148"/>
      <c r="C55" s="163">
        <v>3222</v>
      </c>
      <c r="D55" s="148" t="s">
        <v>110</v>
      </c>
      <c r="E55" s="140">
        <v>0</v>
      </c>
      <c r="F55" s="140"/>
      <c r="G55" s="140">
        <v>0</v>
      </c>
      <c r="H55" s="154"/>
      <c r="I55" s="154"/>
    </row>
    <row r="56" spans="2:9" x14ac:dyDescent="0.25">
      <c r="B56" s="148"/>
      <c r="C56" s="163" t="s">
        <v>91</v>
      </c>
      <c r="D56" s="148" t="s">
        <v>111</v>
      </c>
      <c r="E56" s="140">
        <v>27645.48</v>
      </c>
      <c r="F56" s="140"/>
      <c r="G56" s="140">
        <v>24910.67</v>
      </c>
      <c r="H56" s="154">
        <f>(G56/E56)*100</f>
        <v>90.107569121606858</v>
      </c>
      <c r="I56" s="154"/>
    </row>
    <row r="57" spans="2:9" x14ac:dyDescent="0.25">
      <c r="B57" s="148"/>
      <c r="C57" s="163" t="s">
        <v>92</v>
      </c>
      <c r="D57" s="148" t="s">
        <v>112</v>
      </c>
      <c r="E57" s="140">
        <v>1372.91</v>
      </c>
      <c r="F57" s="140"/>
      <c r="G57" s="140">
        <v>4032.98</v>
      </c>
      <c r="H57" s="154">
        <f>(G57/E57)*100</f>
        <v>293.75414266048028</v>
      </c>
      <c r="I57" s="154"/>
    </row>
    <row r="58" spans="2:9" x14ac:dyDescent="0.25">
      <c r="B58" s="148"/>
      <c r="C58" s="163">
        <v>3225</v>
      </c>
      <c r="D58" s="148" t="s">
        <v>113</v>
      </c>
      <c r="E58" s="140">
        <v>1737.03</v>
      </c>
      <c r="F58" s="140"/>
      <c r="G58" s="140">
        <v>3052.4</v>
      </c>
      <c r="H58" s="154">
        <f>(G58/E58)*100</f>
        <v>175.72523214912812</v>
      </c>
      <c r="I58" s="154"/>
    </row>
    <row r="59" spans="2:9" x14ac:dyDescent="0.25">
      <c r="B59" s="148"/>
      <c r="C59" s="163">
        <v>3227</v>
      </c>
      <c r="D59" s="148" t="s">
        <v>114</v>
      </c>
      <c r="E59" s="140">
        <v>0</v>
      </c>
      <c r="F59" s="140"/>
      <c r="G59" s="140">
        <v>1214.18</v>
      </c>
      <c r="H59" s="154"/>
      <c r="I59" s="154"/>
    </row>
    <row r="60" spans="2:9" x14ac:dyDescent="0.25">
      <c r="B60" s="148"/>
      <c r="C60" s="164">
        <v>323</v>
      </c>
      <c r="D60" s="165" t="s">
        <v>115</v>
      </c>
      <c r="E60" s="99">
        <v>79198.960000000006</v>
      </c>
      <c r="F60" s="140"/>
      <c r="G60" s="140">
        <v>77142.84</v>
      </c>
      <c r="H60" s="154">
        <f>(G60/E60)*100</f>
        <v>97.403854798093292</v>
      </c>
      <c r="I60" s="154"/>
    </row>
    <row r="61" spans="2:9" x14ac:dyDescent="0.25">
      <c r="B61" s="148"/>
      <c r="C61" s="163" t="s">
        <v>93</v>
      </c>
      <c r="D61" s="148" t="s">
        <v>116</v>
      </c>
      <c r="E61" s="140">
        <v>3710.89</v>
      </c>
      <c r="F61" s="140"/>
      <c r="G61" s="140">
        <v>15572.92</v>
      </c>
      <c r="H61" s="154">
        <f>(G61/E61)*100</f>
        <v>419.65458421025687</v>
      </c>
      <c r="I61" s="154"/>
    </row>
    <row r="62" spans="2:9" x14ac:dyDescent="0.25">
      <c r="B62" s="148"/>
      <c r="C62" s="163" t="s">
        <v>94</v>
      </c>
      <c r="D62" s="148" t="s">
        <v>117</v>
      </c>
      <c r="E62" s="140">
        <v>24946.639999999999</v>
      </c>
      <c r="F62" s="140"/>
      <c r="G62" s="140">
        <v>20050.259999999998</v>
      </c>
      <c r="H62" s="154">
        <f>(G62/E62)*100</f>
        <v>80.372587250226886</v>
      </c>
      <c r="I62" s="154"/>
    </row>
    <row r="63" spans="2:9" x14ac:dyDescent="0.25">
      <c r="B63" s="148"/>
      <c r="C63" s="163">
        <v>3233</v>
      </c>
      <c r="D63" s="166" t="s">
        <v>138</v>
      </c>
      <c r="E63" s="140">
        <v>0</v>
      </c>
      <c r="F63" s="140"/>
      <c r="G63" s="140">
        <v>670</v>
      </c>
      <c r="H63" s="154"/>
      <c r="I63" s="154"/>
    </row>
    <row r="64" spans="2:9" x14ac:dyDescent="0.25">
      <c r="B64" s="148"/>
      <c r="C64" s="163" t="s">
        <v>95</v>
      </c>
      <c r="D64" s="148" t="s">
        <v>118</v>
      </c>
      <c r="E64" s="140">
        <v>5539.45</v>
      </c>
      <c r="F64" s="140"/>
      <c r="G64" s="140">
        <v>5531.17</v>
      </c>
      <c r="H64" s="154">
        <f t="shared" ref="H64:H77" si="4">(G64/E64)*100</f>
        <v>99.850526676836154</v>
      </c>
      <c r="I64" s="154"/>
    </row>
    <row r="65" spans="2:9" x14ac:dyDescent="0.25">
      <c r="B65" s="148"/>
      <c r="C65" s="163">
        <v>3235</v>
      </c>
      <c r="D65" s="148" t="s">
        <v>119</v>
      </c>
      <c r="E65" s="140">
        <v>14867.8</v>
      </c>
      <c r="F65" s="140"/>
      <c r="G65" s="140">
        <v>13537.8</v>
      </c>
      <c r="H65" s="154">
        <f t="shared" si="4"/>
        <v>91.054493603626625</v>
      </c>
      <c r="I65" s="154"/>
    </row>
    <row r="66" spans="2:9" x14ac:dyDescent="0.25">
      <c r="B66" s="148"/>
      <c r="C66" s="163">
        <v>3236</v>
      </c>
      <c r="D66" s="148" t="s">
        <v>120</v>
      </c>
      <c r="E66" s="140">
        <v>6894.28</v>
      </c>
      <c r="F66" s="140"/>
      <c r="G66" s="140">
        <v>3727.8</v>
      </c>
      <c r="H66" s="154">
        <f t="shared" si="4"/>
        <v>54.070910958069597</v>
      </c>
      <c r="I66" s="154"/>
    </row>
    <row r="67" spans="2:9" x14ac:dyDescent="0.25">
      <c r="B67" s="148"/>
      <c r="C67" s="163">
        <v>3237</v>
      </c>
      <c r="D67" s="148" t="s">
        <v>121</v>
      </c>
      <c r="E67" s="140">
        <v>1907.29</v>
      </c>
      <c r="F67" s="140"/>
      <c r="G67" s="140">
        <v>3609.14</v>
      </c>
      <c r="H67" s="154">
        <f t="shared" si="4"/>
        <v>189.22869621295135</v>
      </c>
      <c r="I67" s="154"/>
    </row>
    <row r="68" spans="2:9" x14ac:dyDescent="0.25">
      <c r="B68" s="148"/>
      <c r="C68" s="163" t="s">
        <v>96</v>
      </c>
      <c r="D68" s="148" t="s">
        <v>122</v>
      </c>
      <c r="E68" s="140">
        <v>6032.03</v>
      </c>
      <c r="F68" s="140"/>
      <c r="G68" s="140">
        <v>5400.16</v>
      </c>
      <c r="H68" s="154">
        <f t="shared" si="4"/>
        <v>89.5247536898855</v>
      </c>
      <c r="I68" s="154"/>
    </row>
    <row r="69" spans="2:9" x14ac:dyDescent="0.25">
      <c r="B69" s="148"/>
      <c r="C69" s="163" t="s">
        <v>97</v>
      </c>
      <c r="D69" s="148" t="s">
        <v>123</v>
      </c>
      <c r="E69" s="140">
        <v>15300.58</v>
      </c>
      <c r="F69" s="140"/>
      <c r="G69" s="140">
        <v>9043.59</v>
      </c>
      <c r="H69" s="154">
        <f t="shared" si="4"/>
        <v>59.106190745710293</v>
      </c>
      <c r="I69" s="154"/>
    </row>
    <row r="70" spans="2:9" x14ac:dyDescent="0.25">
      <c r="B70" s="148"/>
      <c r="C70" s="164">
        <v>324</v>
      </c>
      <c r="D70" s="165" t="s">
        <v>124</v>
      </c>
      <c r="E70" s="99">
        <v>1641.66</v>
      </c>
      <c r="F70" s="140"/>
      <c r="G70" s="99">
        <v>4411.1400000000003</v>
      </c>
      <c r="H70" s="154">
        <f t="shared" si="4"/>
        <v>268.69997441613975</v>
      </c>
      <c r="I70" s="154"/>
    </row>
    <row r="71" spans="2:9" x14ac:dyDescent="0.25">
      <c r="B71" s="148"/>
      <c r="C71" s="163">
        <v>32412</v>
      </c>
      <c r="D71" s="148" t="s">
        <v>124</v>
      </c>
      <c r="E71" s="140">
        <v>1641.66</v>
      </c>
      <c r="F71" s="140"/>
      <c r="G71" s="140">
        <v>4411.1400000000003</v>
      </c>
      <c r="H71" s="154">
        <f t="shared" si="4"/>
        <v>268.69997441613975</v>
      </c>
      <c r="I71" s="154"/>
    </row>
    <row r="72" spans="2:9" x14ac:dyDescent="0.25">
      <c r="B72" s="148"/>
      <c r="C72" s="164">
        <v>329</v>
      </c>
      <c r="D72" s="165" t="s">
        <v>125</v>
      </c>
      <c r="E72" s="99">
        <v>14216.09</v>
      </c>
      <c r="F72" s="140"/>
      <c r="G72" s="99">
        <v>34086.69</v>
      </c>
      <c r="H72" s="154">
        <f t="shared" si="4"/>
        <v>239.77542348142143</v>
      </c>
      <c r="I72" s="154"/>
    </row>
    <row r="73" spans="2:9" x14ac:dyDescent="0.25">
      <c r="B73" s="148"/>
      <c r="C73" s="163">
        <v>3291</v>
      </c>
      <c r="D73" s="148" t="s">
        <v>126</v>
      </c>
      <c r="E73" s="140">
        <v>300</v>
      </c>
      <c r="F73" s="140"/>
      <c r="G73" s="140">
        <v>200</v>
      </c>
      <c r="H73" s="154">
        <f t="shared" si="4"/>
        <v>66.666666666666657</v>
      </c>
      <c r="I73" s="154"/>
    </row>
    <row r="74" spans="2:9" x14ac:dyDescent="0.25">
      <c r="B74" s="148"/>
      <c r="C74" s="163">
        <v>3292</v>
      </c>
      <c r="D74" s="148" t="s">
        <v>127</v>
      </c>
      <c r="E74" s="140">
        <v>3018</v>
      </c>
      <c r="F74" s="140"/>
      <c r="G74" s="140">
        <v>3228.7</v>
      </c>
      <c r="H74" s="154">
        <f t="shared" si="4"/>
        <v>106.98144466534127</v>
      </c>
      <c r="I74" s="154"/>
    </row>
    <row r="75" spans="2:9" x14ac:dyDescent="0.25">
      <c r="B75" s="148"/>
      <c r="C75" s="163" t="s">
        <v>98</v>
      </c>
      <c r="D75" s="148" t="s">
        <v>128</v>
      </c>
      <c r="E75" s="140">
        <v>427.97</v>
      </c>
      <c r="F75" s="140"/>
      <c r="G75" s="140">
        <v>3141.25</v>
      </c>
      <c r="H75" s="154">
        <f t="shared" si="4"/>
        <v>733.98836367035074</v>
      </c>
      <c r="I75" s="154"/>
    </row>
    <row r="76" spans="2:9" x14ac:dyDescent="0.25">
      <c r="B76" s="148"/>
      <c r="C76" s="163">
        <v>3294</v>
      </c>
      <c r="D76" s="148" t="s">
        <v>129</v>
      </c>
      <c r="E76" s="140">
        <v>198.27</v>
      </c>
      <c r="F76" s="140"/>
      <c r="G76" s="140">
        <v>230</v>
      </c>
      <c r="H76" s="154">
        <f t="shared" si="4"/>
        <v>116.00342966661623</v>
      </c>
      <c r="I76" s="154"/>
    </row>
    <row r="77" spans="2:9" x14ac:dyDescent="0.25">
      <c r="B77" s="148"/>
      <c r="C77" s="163">
        <v>3295</v>
      </c>
      <c r="D77" s="148" t="s">
        <v>130</v>
      </c>
      <c r="E77" s="140">
        <v>3594.97</v>
      </c>
      <c r="F77" s="140"/>
      <c r="G77" s="140">
        <v>2627.89</v>
      </c>
      <c r="H77" s="154">
        <f t="shared" si="4"/>
        <v>73.099080103589188</v>
      </c>
      <c r="I77" s="154"/>
    </row>
    <row r="78" spans="2:9" x14ac:dyDescent="0.25">
      <c r="B78" s="148"/>
      <c r="C78" s="163">
        <v>3296</v>
      </c>
      <c r="D78" s="148" t="s">
        <v>131</v>
      </c>
      <c r="E78" s="140">
        <v>0</v>
      </c>
      <c r="F78" s="140"/>
      <c r="G78" s="140">
        <v>0</v>
      </c>
      <c r="H78" s="154"/>
      <c r="I78" s="154"/>
    </row>
    <row r="79" spans="2:9" x14ac:dyDescent="0.25">
      <c r="B79" s="148"/>
      <c r="C79" s="163">
        <v>3299</v>
      </c>
      <c r="D79" s="148" t="s">
        <v>125</v>
      </c>
      <c r="E79" s="140">
        <v>6676.88</v>
      </c>
      <c r="F79" s="140"/>
      <c r="G79" s="140">
        <v>24658.85</v>
      </c>
      <c r="H79" s="154">
        <f>(G79/E79)*100</f>
        <v>369.31695642276031</v>
      </c>
      <c r="I79" s="154"/>
    </row>
    <row r="80" spans="2:9" x14ac:dyDescent="0.25">
      <c r="B80" s="148"/>
      <c r="C80" s="223">
        <v>34</v>
      </c>
      <c r="D80" s="88" t="s">
        <v>132</v>
      </c>
      <c r="E80" s="89">
        <v>970.6</v>
      </c>
      <c r="F80" s="89">
        <v>1003.27</v>
      </c>
      <c r="G80" s="89">
        <v>1141.5899999999999</v>
      </c>
      <c r="H80" s="136">
        <f>(G80/E80)*100</f>
        <v>117.61693797650936</v>
      </c>
      <c r="I80" s="136">
        <f t="shared" ref="I80:I88" si="5">(G80/F80)*100</f>
        <v>113.78691678212245</v>
      </c>
    </row>
    <row r="81" spans="2:9" x14ac:dyDescent="0.25">
      <c r="B81" s="148"/>
      <c r="C81" s="164">
        <v>343</v>
      </c>
      <c r="D81" s="165" t="s">
        <v>133</v>
      </c>
      <c r="E81" s="99">
        <v>970.6</v>
      </c>
      <c r="F81" s="140"/>
      <c r="G81" s="99">
        <v>1141.5899999999999</v>
      </c>
      <c r="H81" s="154">
        <f>(G81/E81)*100</f>
        <v>117.61693797650936</v>
      </c>
      <c r="I81" s="154"/>
    </row>
    <row r="82" spans="2:9" x14ac:dyDescent="0.25">
      <c r="B82" s="148"/>
      <c r="C82" s="163" t="s">
        <v>99</v>
      </c>
      <c r="D82" s="148" t="s">
        <v>134</v>
      </c>
      <c r="E82" s="140">
        <v>970.6</v>
      </c>
      <c r="F82" s="140"/>
      <c r="G82" s="140">
        <v>1125.6099999999999</v>
      </c>
      <c r="H82" s="154">
        <f>(G82/E82)*100</f>
        <v>115.9705336905007</v>
      </c>
      <c r="I82" s="154"/>
    </row>
    <row r="83" spans="2:9" x14ac:dyDescent="0.25">
      <c r="B83" s="148"/>
      <c r="C83" s="163">
        <v>3434</v>
      </c>
      <c r="D83" s="166" t="s">
        <v>139</v>
      </c>
      <c r="E83" s="140">
        <v>0</v>
      </c>
      <c r="F83" s="140"/>
      <c r="G83" s="140">
        <v>15.98</v>
      </c>
      <c r="H83" s="154"/>
      <c r="I83" s="154"/>
    </row>
    <row r="84" spans="2:9" x14ac:dyDescent="0.25">
      <c r="B84" s="148"/>
      <c r="C84" s="164">
        <v>38</v>
      </c>
      <c r="D84" s="167" t="s">
        <v>140</v>
      </c>
      <c r="E84" s="99">
        <v>1475.79</v>
      </c>
      <c r="F84" s="99">
        <v>1158.97</v>
      </c>
      <c r="G84" s="99">
        <v>1158.97</v>
      </c>
      <c r="H84" s="154">
        <f t="shared" ref="H84:H90" si="6">(G84/E84)*100</f>
        <v>78.532175987098441</v>
      </c>
      <c r="I84" s="154"/>
    </row>
    <row r="85" spans="2:9" x14ac:dyDescent="0.25">
      <c r="B85" s="148"/>
      <c r="C85" s="163">
        <v>381</v>
      </c>
      <c r="D85" s="148" t="s">
        <v>141</v>
      </c>
      <c r="E85" s="140">
        <v>1475.79</v>
      </c>
      <c r="F85" s="140"/>
      <c r="G85" s="140">
        <v>1158.97</v>
      </c>
      <c r="H85" s="154">
        <f t="shared" si="6"/>
        <v>78.532175987098441</v>
      </c>
      <c r="I85" s="154"/>
    </row>
    <row r="86" spans="2:9" x14ac:dyDescent="0.25">
      <c r="B86" s="148"/>
      <c r="C86" s="168">
        <v>3812</v>
      </c>
      <c r="D86" s="148" t="s">
        <v>142</v>
      </c>
      <c r="E86" s="140">
        <v>1475.79</v>
      </c>
      <c r="F86" s="140"/>
      <c r="G86" s="140">
        <v>1158.97</v>
      </c>
      <c r="H86" s="154">
        <f t="shared" si="6"/>
        <v>78.532175987098441</v>
      </c>
      <c r="I86" s="154"/>
    </row>
    <row r="87" spans="2:9" x14ac:dyDescent="0.25">
      <c r="B87" s="148"/>
      <c r="C87" s="223">
        <v>4</v>
      </c>
      <c r="D87" s="88" t="s">
        <v>5</v>
      </c>
      <c r="E87" s="89">
        <v>13056.02</v>
      </c>
      <c r="F87" s="89">
        <v>5162</v>
      </c>
      <c r="G87" s="89">
        <v>5239.01</v>
      </c>
      <c r="H87" s="136">
        <f t="shared" si="6"/>
        <v>40.127159731679335</v>
      </c>
      <c r="I87" s="136">
        <f t="shared" si="5"/>
        <v>101.49186361875242</v>
      </c>
    </row>
    <row r="88" spans="2:9" x14ac:dyDescent="0.25">
      <c r="B88" s="148"/>
      <c r="C88" s="163">
        <v>42</v>
      </c>
      <c r="D88" s="148" t="s">
        <v>135</v>
      </c>
      <c r="E88" s="140">
        <v>13056.02</v>
      </c>
      <c r="F88" s="99">
        <v>5162</v>
      </c>
      <c r="G88" s="99">
        <v>5239.01</v>
      </c>
      <c r="H88" s="154">
        <f t="shared" si="6"/>
        <v>40.127159731679335</v>
      </c>
      <c r="I88" s="154">
        <f t="shared" si="5"/>
        <v>101.49186361875242</v>
      </c>
    </row>
    <row r="89" spans="2:9" x14ac:dyDescent="0.25">
      <c r="B89" s="148"/>
      <c r="C89" s="164">
        <v>422</v>
      </c>
      <c r="D89" s="165" t="s">
        <v>136</v>
      </c>
      <c r="E89" s="99">
        <v>11932.41</v>
      </c>
      <c r="F89" s="140"/>
      <c r="G89" s="99">
        <v>4570.91</v>
      </c>
      <c r="H89" s="154">
        <f t="shared" si="6"/>
        <v>38.306679036338842</v>
      </c>
      <c r="I89" s="154"/>
    </row>
    <row r="90" spans="2:9" x14ac:dyDescent="0.25">
      <c r="B90" s="148"/>
      <c r="C90" s="169">
        <v>4221</v>
      </c>
      <c r="D90" s="170" t="s">
        <v>137</v>
      </c>
      <c r="E90" s="140">
        <v>11932.41</v>
      </c>
      <c r="F90" s="140"/>
      <c r="G90" s="140">
        <v>890.72</v>
      </c>
      <c r="H90" s="154">
        <f t="shared" si="6"/>
        <v>7.4647116550638142</v>
      </c>
      <c r="I90" s="154"/>
    </row>
    <row r="91" spans="2:9" x14ac:dyDescent="0.25">
      <c r="B91" s="148"/>
      <c r="C91" s="169">
        <v>4222</v>
      </c>
      <c r="D91" s="171" t="s">
        <v>143</v>
      </c>
      <c r="E91" s="172">
        <v>0</v>
      </c>
      <c r="F91" s="173"/>
      <c r="G91" s="140">
        <v>365.16</v>
      </c>
      <c r="H91" s="154"/>
      <c r="I91" s="154"/>
    </row>
    <row r="92" spans="2:9" x14ac:dyDescent="0.25">
      <c r="B92" s="148"/>
      <c r="C92" s="169">
        <v>4223</v>
      </c>
      <c r="D92" s="174" t="s">
        <v>144</v>
      </c>
      <c r="E92" s="140">
        <v>0</v>
      </c>
      <c r="F92" s="140"/>
      <c r="G92" s="140">
        <v>903.03</v>
      </c>
      <c r="H92" s="154"/>
      <c r="I92" s="154"/>
    </row>
    <row r="93" spans="2:9" x14ac:dyDescent="0.25">
      <c r="B93" s="148"/>
      <c r="C93" s="169">
        <v>4226</v>
      </c>
      <c r="D93" s="174" t="s">
        <v>145</v>
      </c>
      <c r="E93" s="140">
        <v>0</v>
      </c>
      <c r="F93" s="149"/>
      <c r="G93" s="140">
        <v>1213</v>
      </c>
      <c r="H93" s="154"/>
      <c r="I93" s="154"/>
    </row>
    <row r="94" spans="2:9" x14ac:dyDescent="0.25">
      <c r="B94" s="148"/>
      <c r="C94" s="169">
        <v>4227</v>
      </c>
      <c r="D94" s="175" t="s">
        <v>146</v>
      </c>
      <c r="E94" s="140">
        <v>0</v>
      </c>
      <c r="F94" s="149"/>
      <c r="G94" s="140">
        <v>1199</v>
      </c>
      <c r="H94" s="154"/>
      <c r="I94" s="154"/>
    </row>
    <row r="95" spans="2:9" x14ac:dyDescent="0.25">
      <c r="B95" s="148"/>
      <c r="C95" s="169">
        <v>424</v>
      </c>
      <c r="D95" s="174" t="s">
        <v>148</v>
      </c>
      <c r="E95" s="99">
        <v>1123.6099999999999</v>
      </c>
      <c r="F95" s="149"/>
      <c r="G95" s="99">
        <v>668.1</v>
      </c>
      <c r="H95" s="154">
        <f>(G95/E95)*100</f>
        <v>59.460132964284774</v>
      </c>
      <c r="I95" s="154"/>
    </row>
    <row r="96" spans="2:9" x14ac:dyDescent="0.25">
      <c r="B96" s="148"/>
      <c r="C96" s="169">
        <v>4241</v>
      </c>
      <c r="D96" s="174" t="s">
        <v>147</v>
      </c>
      <c r="E96" s="140">
        <v>1123.6099999999999</v>
      </c>
      <c r="F96" s="149"/>
      <c r="G96" s="140">
        <v>668.1</v>
      </c>
      <c r="H96" s="154">
        <f>(G96/E96)*100</f>
        <v>59.460132964284774</v>
      </c>
      <c r="I96" s="154"/>
    </row>
  </sheetData>
  <protectedRanges>
    <protectedRange algorithmName="SHA-512" hashValue="R8frfBQ/MhInQYm+jLEgMwgPwCkrGPIUaxyIFLRSCn/+fIsUU6bmJDax/r7gTh2PEAEvgODYwg0rRRjqSM/oww==" saltValue="tbZzHO5lCNHCDH5y3XGZag==" spinCount="100000" sqref="G40:G41" name="Range1_20"/>
    <protectedRange algorithmName="SHA-512" hashValue="R8frfBQ/MhInQYm+jLEgMwgPwCkrGPIUaxyIFLRSCn/+fIsUU6bmJDax/r7gTh2PEAEvgODYwg0rRRjqSM/oww==" saltValue="tbZzHO5lCNHCDH5y3XGZag==" spinCount="100000" sqref="G42:G43" name="Range1_21"/>
    <protectedRange algorithmName="SHA-512" hashValue="R8frfBQ/MhInQYm+jLEgMwgPwCkrGPIUaxyIFLRSCn/+fIsUU6bmJDax/r7gTh2PEAEvgODYwg0rRRjqSM/oww==" saltValue="tbZzHO5lCNHCDH5y3XGZag==" spinCount="100000" sqref="G49" name="Range1_27"/>
    <protectedRange algorithmName="SHA-512" hashValue="R8frfBQ/MhInQYm+jLEgMwgPwCkrGPIUaxyIFLRSCn/+fIsUU6bmJDax/r7gTh2PEAEvgODYwg0rRRjqSM/oww==" saltValue="tbZzHO5lCNHCDH5y3XGZag==" spinCount="100000" sqref="G50" name="Range1_30"/>
    <protectedRange algorithmName="SHA-512" hashValue="R8frfBQ/MhInQYm+jLEgMwgPwCkrGPIUaxyIFLRSCn/+fIsUU6bmJDax/r7gTh2PEAEvgODYwg0rRRjqSM/oww==" saltValue="tbZzHO5lCNHCDH5y3XGZag==" spinCount="100000" sqref="G52" name="Range1_33"/>
    <protectedRange algorithmName="SHA-512" hashValue="R8frfBQ/MhInQYm+jLEgMwgPwCkrGPIUaxyIFLRSCn/+fIsUU6bmJDax/r7gTh2PEAEvgODYwg0rRRjqSM/oww==" saltValue="tbZzHO5lCNHCDH5y3XGZag==" spinCount="100000" sqref="G54" name="Range1_36"/>
    <protectedRange algorithmName="SHA-512" hashValue="R8frfBQ/MhInQYm+jLEgMwgPwCkrGPIUaxyIFLRSCn/+fIsUU6bmJDax/r7gTh2PEAEvgODYwg0rRRjqSM/oww==" saltValue="tbZzHO5lCNHCDH5y3XGZag==" spinCount="100000" sqref="G56" name="Range1_38"/>
    <protectedRange algorithmName="SHA-512" hashValue="R8frfBQ/MhInQYm+jLEgMwgPwCkrGPIUaxyIFLRSCn/+fIsUU6bmJDax/r7gTh2PEAEvgODYwg0rRRjqSM/oww==" saltValue="tbZzHO5lCNHCDH5y3XGZag==" spinCount="100000" sqref="G57:G58" name="Range1_40"/>
    <protectedRange algorithmName="SHA-512" hashValue="R8frfBQ/MhInQYm+jLEgMwgPwCkrGPIUaxyIFLRSCn/+fIsUU6bmJDax/r7gTh2PEAEvgODYwg0rRRjqSM/oww==" saltValue="tbZzHO5lCNHCDH5y3XGZag==" spinCount="100000" sqref="G59" name="Range1_42"/>
    <protectedRange algorithmName="SHA-512" hashValue="R8frfBQ/MhInQYm+jLEgMwgPwCkrGPIUaxyIFLRSCn/+fIsUU6bmJDax/r7gTh2PEAEvgODYwg0rRRjqSM/oww==" saltValue="tbZzHO5lCNHCDH5y3XGZag==" spinCount="100000" sqref="G60" name="Range1_44"/>
    <protectedRange algorithmName="SHA-512" hashValue="R8frfBQ/MhInQYm+jLEgMwgPwCkrGPIUaxyIFLRSCn/+fIsUU6bmJDax/r7gTh2PEAEvgODYwg0rRRjqSM/oww==" saltValue="tbZzHO5lCNHCDH5y3XGZag==" spinCount="100000" sqref="G61" name="Range1_46"/>
    <protectedRange algorithmName="SHA-512" hashValue="R8frfBQ/MhInQYm+jLEgMwgPwCkrGPIUaxyIFLRSCn/+fIsUU6bmJDax/r7gTh2PEAEvgODYwg0rRRjqSM/oww==" saltValue="tbZzHO5lCNHCDH5y3XGZag==" spinCount="100000" sqref="G62" name="Range1_47"/>
    <protectedRange algorithmName="SHA-512" hashValue="R8frfBQ/MhInQYm+jLEgMwgPwCkrGPIUaxyIFLRSCn/+fIsUU6bmJDax/r7gTh2PEAEvgODYwg0rRRjqSM/oww==" saltValue="tbZzHO5lCNHCDH5y3XGZag==" spinCount="100000" sqref="D63" name="Range1_48"/>
    <protectedRange algorithmName="SHA-512" hashValue="R8frfBQ/MhInQYm+jLEgMwgPwCkrGPIUaxyIFLRSCn/+fIsUU6bmJDax/r7gTh2PEAEvgODYwg0rRRjqSM/oww==" saltValue="tbZzHO5lCNHCDH5y3XGZag==" spinCount="100000" sqref="G64" name="Range1_49"/>
    <protectedRange algorithmName="SHA-512" hashValue="R8frfBQ/MhInQYm+jLEgMwgPwCkrGPIUaxyIFLRSCn/+fIsUU6bmJDax/r7gTh2PEAEvgODYwg0rRRjqSM/oww==" saltValue="tbZzHO5lCNHCDH5y3XGZag==" spinCount="100000" sqref="G65" name="Range1_50"/>
    <protectedRange algorithmName="SHA-512" hashValue="R8frfBQ/MhInQYm+jLEgMwgPwCkrGPIUaxyIFLRSCn/+fIsUU6bmJDax/r7gTh2PEAEvgODYwg0rRRjqSM/oww==" saltValue="tbZzHO5lCNHCDH5y3XGZag==" spinCount="100000" sqref="G66" name="Range1_51"/>
    <protectedRange algorithmName="SHA-512" hashValue="R8frfBQ/MhInQYm+jLEgMwgPwCkrGPIUaxyIFLRSCn/+fIsUU6bmJDax/r7gTh2PEAEvgODYwg0rRRjqSM/oww==" saltValue="tbZzHO5lCNHCDH5y3XGZag==" spinCount="100000" sqref="G67" name="Range1_52"/>
    <protectedRange algorithmName="SHA-512" hashValue="R8frfBQ/MhInQYm+jLEgMwgPwCkrGPIUaxyIFLRSCn/+fIsUU6bmJDax/r7gTh2PEAEvgODYwg0rRRjqSM/oww==" saltValue="tbZzHO5lCNHCDH5y3XGZag==" spinCount="100000" sqref="G68" name="Range1_53"/>
    <protectedRange algorithmName="SHA-512" hashValue="R8frfBQ/MhInQYm+jLEgMwgPwCkrGPIUaxyIFLRSCn/+fIsUU6bmJDax/r7gTh2PEAEvgODYwg0rRRjqSM/oww==" saltValue="tbZzHO5lCNHCDH5y3XGZag==" spinCount="100000" sqref="G69" name="Range1_54"/>
    <protectedRange algorithmName="SHA-512" hashValue="R8frfBQ/MhInQYm+jLEgMwgPwCkrGPIUaxyIFLRSCn/+fIsUU6bmJDax/r7gTh2PEAEvgODYwg0rRRjqSM/oww==" saltValue="tbZzHO5lCNHCDH5y3XGZag==" spinCount="100000" sqref="G70:G71" name="Range1_55"/>
    <protectedRange algorithmName="SHA-512" hashValue="R8frfBQ/MhInQYm+jLEgMwgPwCkrGPIUaxyIFLRSCn/+fIsUU6bmJDax/r7gTh2PEAEvgODYwg0rRRjqSM/oww==" saltValue="tbZzHO5lCNHCDH5y3XGZag==" spinCount="100000" sqref="G72" name="Range1_56"/>
    <protectedRange algorithmName="SHA-512" hashValue="R8frfBQ/MhInQYm+jLEgMwgPwCkrGPIUaxyIFLRSCn/+fIsUU6bmJDax/r7gTh2PEAEvgODYwg0rRRjqSM/oww==" saltValue="tbZzHO5lCNHCDH5y3XGZag==" spinCount="100000" sqref="G73:G79" name="Range1_59"/>
    <protectedRange algorithmName="SHA-512" hashValue="R8frfBQ/MhInQYm+jLEgMwgPwCkrGPIUaxyIFLRSCn/+fIsUU6bmJDax/r7gTh2PEAEvgODYwg0rRRjqSM/oww==" saltValue="tbZzHO5lCNHCDH5y3XGZag==" spinCount="100000" sqref="G82" name="Range1_62"/>
    <protectedRange algorithmName="SHA-512" hashValue="R8frfBQ/MhInQYm+jLEgMwgPwCkrGPIUaxyIFLRSCn/+fIsUU6bmJDax/r7gTh2PEAEvgODYwg0rRRjqSM/oww==" saltValue="tbZzHO5lCNHCDH5y3XGZag==" spinCount="100000" sqref="D83" name="Range1_63"/>
    <protectedRange algorithmName="SHA-512" hashValue="R8frfBQ/MhInQYm+jLEgMwgPwCkrGPIUaxyIFLRSCn/+fIsUU6bmJDax/r7gTh2PEAEvgODYwg0rRRjqSM/oww==" saltValue="tbZzHO5lCNHCDH5y3XGZag==" spinCount="100000" sqref="D84" name="Range1_65"/>
    <protectedRange algorithmName="SHA-512" hashValue="R8frfBQ/MhInQYm+jLEgMwgPwCkrGPIUaxyIFLRSCn/+fIsUU6bmJDax/r7gTh2PEAEvgODYwg0rRRjqSM/oww==" saltValue="tbZzHO5lCNHCDH5y3XGZag==" spinCount="100000" sqref="D85" name="Range1_67"/>
    <protectedRange algorithmName="SHA-512" hashValue="R8frfBQ/MhInQYm+jLEgMwgPwCkrGPIUaxyIFLRSCn/+fIsUU6bmJDax/r7gTh2PEAEvgODYwg0rRRjqSM/oww==" saltValue="tbZzHO5lCNHCDH5y3XGZag==" spinCount="100000" sqref="C86:D86" name="Range1_69"/>
    <protectedRange algorithmName="SHA-512" hashValue="R8frfBQ/MhInQYm+jLEgMwgPwCkrGPIUaxyIFLRSCn/+fIsUU6bmJDax/r7gTh2PEAEvgODYwg0rRRjqSM/oww==" saltValue="tbZzHO5lCNHCDH5y3XGZag==" spinCount="100000" sqref="G84:G86" name="Range1_71"/>
    <protectedRange algorithmName="SHA-512" hashValue="R8frfBQ/MhInQYm+jLEgMwgPwCkrGPIUaxyIFLRSCn/+fIsUU6bmJDax/r7gTh2PEAEvgODYwg0rRRjqSM/oww==" saltValue="tbZzHO5lCNHCDH5y3XGZag==" spinCount="100000" sqref="E84" name="Range1_72"/>
    <protectedRange algorithmName="SHA-512" hashValue="R8frfBQ/MhInQYm+jLEgMwgPwCkrGPIUaxyIFLRSCn/+fIsUU6bmJDax/r7gTh2PEAEvgODYwg0rRRjqSM/oww==" saltValue="tbZzHO5lCNHCDH5y3XGZag==" spinCount="100000" sqref="E85:E86" name="Range1_73"/>
    <protectedRange algorithmName="SHA-512" hashValue="R8frfBQ/MhInQYm+jLEgMwgPwCkrGPIUaxyIFLRSCn/+fIsUU6bmJDax/r7gTh2PEAEvgODYwg0rRRjqSM/oww==" saltValue="tbZzHO5lCNHCDH5y3XGZag==" spinCount="100000" sqref="D90:D94" name="Range1_78"/>
    <protectedRange algorithmName="SHA-512" hashValue="R8frfBQ/MhInQYm+jLEgMwgPwCkrGPIUaxyIFLRSCn/+fIsUU6bmJDax/r7gTh2PEAEvgODYwg0rRRjqSM/oww==" saltValue="tbZzHO5lCNHCDH5y3XGZag==" spinCount="100000" sqref="G90:G92 G94:G96" name="Range1_79"/>
    <protectedRange algorithmName="SHA-512" hashValue="R8frfBQ/MhInQYm+jLEgMwgPwCkrGPIUaxyIFLRSCn/+fIsUU6bmJDax/r7gTh2PEAEvgODYwg0rRRjqSM/oww==" saltValue="tbZzHO5lCNHCDH5y3XGZag==" spinCount="100000" sqref="C90:C94" name="Range1_80"/>
    <protectedRange algorithmName="SHA-512" hashValue="R8frfBQ/MhInQYm+jLEgMwgPwCkrGPIUaxyIFLRSCn/+fIsUU6bmJDax/r7gTh2PEAEvgODYwg0rRRjqSM/oww==" saltValue="tbZzHO5lCNHCDH5y3XGZag==" spinCount="100000" sqref="G89" name="Range1_82"/>
    <protectedRange algorithmName="SHA-512" hashValue="R8frfBQ/MhInQYm+jLEgMwgPwCkrGPIUaxyIFLRSCn/+fIsUU6bmJDax/r7gTh2PEAEvgODYwg0rRRjqSM/oww==" saltValue="tbZzHO5lCNHCDH5y3XGZag==" spinCount="100000" sqref="G93" name="Range1_85"/>
    <protectedRange algorithmName="SHA-512" hashValue="R8frfBQ/MhInQYm+jLEgMwgPwCkrGPIUaxyIFLRSCn/+fIsUU6bmJDax/r7gTh2PEAEvgODYwg0rRRjqSM/oww==" saltValue="tbZzHO5lCNHCDH5y3XGZag==" spinCount="100000" sqref="C95:D95" name="Range1_86"/>
    <protectedRange algorithmName="SHA-512" hashValue="R8frfBQ/MhInQYm+jLEgMwgPwCkrGPIUaxyIFLRSCn/+fIsUU6bmJDax/r7gTh2PEAEvgODYwg0rRRjqSM/oww==" saltValue="tbZzHO5lCNHCDH5y3XGZag==" spinCount="100000" sqref="C96:D96" name="Range1_88"/>
  </protectedRanges>
  <mergeCells count="7">
    <mergeCell ref="B8:D8"/>
    <mergeCell ref="B9:D9"/>
    <mergeCell ref="B35:D35"/>
    <mergeCell ref="B36:D36"/>
    <mergeCell ref="B2:I2"/>
    <mergeCell ref="B4:I4"/>
    <mergeCell ref="B6:I6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5"/>
  <sheetViews>
    <sheetView workbookViewId="0">
      <selection activeCell="D49" sqref="D49"/>
    </sheetView>
  </sheetViews>
  <sheetFormatPr defaultRowHeight="15.75" x14ac:dyDescent="0.25"/>
  <cols>
    <col min="2" max="2" width="40.7109375" bestFit="1" customWidth="1"/>
    <col min="3" max="3" width="25.28515625" style="51" customWidth="1"/>
    <col min="4" max="4" width="25.28515625" style="179" customWidth="1"/>
    <col min="5" max="5" width="25.28515625" customWidth="1"/>
    <col min="6" max="6" width="25.28515625" style="177" customWidth="1"/>
    <col min="7" max="8" width="15.7109375" customWidth="1"/>
    <col min="9" max="9" width="11.7109375" bestFit="1" customWidth="1"/>
    <col min="11" max="11" width="15" customWidth="1"/>
    <col min="12" max="15" width="13.140625" bestFit="1" customWidth="1"/>
  </cols>
  <sheetData>
    <row r="1" spans="2:9" ht="18" x14ac:dyDescent="0.25">
      <c r="B1" s="16"/>
      <c r="C1" s="49"/>
      <c r="D1" s="184"/>
      <c r="E1" s="16"/>
      <c r="F1" s="180"/>
      <c r="G1" s="2"/>
      <c r="H1" s="2"/>
    </row>
    <row r="2" spans="2:9" s="212" customFormat="1" ht="15.75" customHeight="1" x14ac:dyDescent="0.3">
      <c r="B2" s="253" t="s">
        <v>34</v>
      </c>
      <c r="C2" s="253"/>
      <c r="D2" s="253"/>
      <c r="E2" s="253"/>
      <c r="F2" s="253"/>
      <c r="G2" s="253"/>
      <c r="H2" s="253"/>
    </row>
    <row r="3" spans="2:9" s="212" customFormat="1" ht="15.75" customHeight="1" x14ac:dyDescent="0.3">
      <c r="B3" s="16"/>
      <c r="C3" s="16"/>
      <c r="D3" s="16"/>
      <c r="E3" s="16"/>
      <c r="F3" s="16"/>
      <c r="G3" s="16"/>
      <c r="H3" s="16"/>
    </row>
    <row r="4" spans="2:9" ht="18" x14ac:dyDescent="0.25">
      <c r="B4" s="16"/>
      <c r="C4" s="49"/>
      <c r="D4" s="184"/>
      <c r="E4" s="16"/>
      <c r="F4" s="180"/>
      <c r="G4" s="2"/>
      <c r="H4" s="2"/>
    </row>
    <row r="5" spans="2:9" ht="26.25" x14ac:dyDescent="0.25">
      <c r="B5" s="38" t="s">
        <v>6</v>
      </c>
      <c r="C5" s="50" t="s">
        <v>85</v>
      </c>
      <c r="D5" s="185" t="s">
        <v>63</v>
      </c>
      <c r="E5" s="38" t="s">
        <v>160</v>
      </c>
      <c r="F5" s="136" t="s">
        <v>15</v>
      </c>
      <c r="G5" s="38" t="s">
        <v>44</v>
      </c>
    </row>
    <row r="6" spans="2:9" x14ac:dyDescent="0.25">
      <c r="B6" s="194"/>
      <c r="C6" s="197">
        <v>1</v>
      </c>
      <c r="D6" s="196">
        <v>2</v>
      </c>
      <c r="E6" s="194">
        <v>3</v>
      </c>
      <c r="F6" s="195" t="s">
        <v>157</v>
      </c>
      <c r="G6" s="194" t="s">
        <v>158</v>
      </c>
    </row>
    <row r="7" spans="2:9" s="35" customFormat="1" x14ac:dyDescent="0.25">
      <c r="B7" s="199" t="s">
        <v>33</v>
      </c>
      <c r="C7" s="200">
        <f>+C8+C10+C12+C15+C20</f>
        <v>1776464.58</v>
      </c>
      <c r="D7" s="202">
        <v>2351121.4700000002</v>
      </c>
      <c r="E7" s="202">
        <v>2175935.1800000002</v>
      </c>
      <c r="F7" s="201">
        <f>E7/C7*100</f>
        <v>122.48683168228438</v>
      </c>
      <c r="G7" s="201">
        <f>E7/D7*100</f>
        <v>92.548820116895101</v>
      </c>
    </row>
    <row r="8" spans="2:9" s="35" customFormat="1" x14ac:dyDescent="0.25">
      <c r="B8" s="198" t="s">
        <v>31</v>
      </c>
      <c r="C8" s="123">
        <f>1966.82+0.23</f>
        <v>1967.05</v>
      </c>
      <c r="D8" s="123">
        <v>16714.68</v>
      </c>
      <c r="E8" s="123">
        <v>11664.85</v>
      </c>
      <c r="F8" s="123">
        <f t="shared" ref="F8:F21" si="0">E8/C8*100</f>
        <v>593.01237894308736</v>
      </c>
      <c r="G8" s="123"/>
    </row>
    <row r="9" spans="2:9" x14ac:dyDescent="0.25">
      <c r="B9" s="189" t="s">
        <v>30</v>
      </c>
      <c r="C9" s="118">
        <f>1966.82+0.23</f>
        <v>1967.05</v>
      </c>
      <c r="D9" s="273">
        <v>16714.68</v>
      </c>
      <c r="E9" s="118">
        <v>11664.85</v>
      </c>
      <c r="F9" s="118">
        <f t="shared" si="0"/>
        <v>593.01237894308736</v>
      </c>
      <c r="G9" s="118"/>
    </row>
    <row r="10" spans="2:9" s="35" customFormat="1" x14ac:dyDescent="0.25">
      <c r="B10" s="198" t="s">
        <v>26</v>
      </c>
      <c r="C10" s="203">
        <v>287.14</v>
      </c>
      <c r="D10" s="204">
        <v>3450</v>
      </c>
      <c r="E10" s="203">
        <v>3329.59</v>
      </c>
      <c r="F10" s="123">
        <f t="shared" si="0"/>
        <v>1159.5702444800447</v>
      </c>
      <c r="G10" s="123">
        <f t="shared" ref="G10:G20" si="1">E10/D10*100</f>
        <v>96.509855072463765</v>
      </c>
    </row>
    <row r="11" spans="2:9" x14ac:dyDescent="0.25">
      <c r="B11" s="186" t="s">
        <v>25</v>
      </c>
      <c r="C11" s="64">
        <v>287.14</v>
      </c>
      <c r="D11" s="188"/>
      <c r="E11" s="64">
        <v>3329.59</v>
      </c>
      <c r="F11" s="118">
        <f t="shared" si="0"/>
        <v>1159.5702444800447</v>
      </c>
      <c r="G11" s="118"/>
      <c r="I11" s="51"/>
    </row>
    <row r="12" spans="2:9" s="35" customFormat="1" x14ac:dyDescent="0.25">
      <c r="B12" s="198" t="s">
        <v>161</v>
      </c>
      <c r="C12" s="203">
        <f>+C13+C14</f>
        <v>183327.79</v>
      </c>
      <c r="D12" s="204">
        <f>+D13+D14</f>
        <v>185759.52</v>
      </c>
      <c r="E12" s="203">
        <f>+SUM(E13:E14)</f>
        <v>184755.99</v>
      </c>
      <c r="F12" s="123">
        <f t="shared" si="0"/>
        <v>100.77904173720742</v>
      </c>
      <c r="G12" s="123"/>
    </row>
    <row r="13" spans="2:9" ht="31.5" x14ac:dyDescent="0.25">
      <c r="B13" s="186" t="s">
        <v>290</v>
      </c>
      <c r="C13" s="118">
        <v>150224.79</v>
      </c>
      <c r="D13" s="273">
        <v>150759.51999999999</v>
      </c>
      <c r="E13" s="118">
        <v>147280.18</v>
      </c>
      <c r="F13" s="118">
        <f t="shared" si="0"/>
        <v>98.039864126287</v>
      </c>
      <c r="G13" s="118"/>
    </row>
    <row r="14" spans="2:9" x14ac:dyDescent="0.25">
      <c r="B14" s="190" t="s">
        <v>291</v>
      </c>
      <c r="C14" s="118">
        <v>33103</v>
      </c>
      <c r="D14" s="273">
        <v>35000</v>
      </c>
      <c r="E14" s="118">
        <v>37475.81</v>
      </c>
      <c r="F14" s="118">
        <f t="shared" si="0"/>
        <v>113.20970908981059</v>
      </c>
      <c r="G14" s="118"/>
    </row>
    <row r="15" spans="2:9" s="35" customFormat="1" ht="14.25" customHeight="1" x14ac:dyDescent="0.25">
      <c r="B15" s="211" t="s">
        <v>162</v>
      </c>
      <c r="C15" s="123">
        <f>+SUM(C16:C19)</f>
        <v>1580928.11</v>
      </c>
      <c r="D15" s="204">
        <f>+SUM(D16:D19)</f>
        <v>2127197.27</v>
      </c>
      <c r="E15" s="123">
        <f>+E16+E17+E18+E19</f>
        <v>1956646.77</v>
      </c>
      <c r="F15" s="123">
        <f t="shared" si="0"/>
        <v>123.76570178134159</v>
      </c>
      <c r="G15" s="123">
        <f t="shared" si="1"/>
        <v>91.982384407629482</v>
      </c>
    </row>
    <row r="16" spans="2:9" ht="14.25" customHeight="1" x14ac:dyDescent="0.25">
      <c r="B16" s="148" t="s">
        <v>295</v>
      </c>
      <c r="C16" s="118">
        <v>1079.6600000000001</v>
      </c>
      <c r="D16" s="188">
        <v>700.87</v>
      </c>
      <c r="E16" s="118">
        <v>642.98</v>
      </c>
      <c r="F16" s="118">
        <f t="shared" si="0"/>
        <v>59.55393364577737</v>
      </c>
      <c r="G16" s="118"/>
    </row>
    <row r="17" spans="2:14" x14ac:dyDescent="0.25">
      <c r="B17" s="148" t="s">
        <v>292</v>
      </c>
      <c r="C17" s="118">
        <v>2357.63</v>
      </c>
      <c r="D17" s="188">
        <f>6740.27+2221.76</f>
        <v>8962.0300000000007</v>
      </c>
      <c r="E17" s="118">
        <v>9386.06</v>
      </c>
      <c r="F17" s="118">
        <f t="shared" si="0"/>
        <v>398.11420791218296</v>
      </c>
      <c r="G17" s="118"/>
    </row>
    <row r="18" spans="2:14" x14ac:dyDescent="0.25">
      <c r="B18" s="148" t="s">
        <v>293</v>
      </c>
      <c r="C18" s="118">
        <v>1533856.62</v>
      </c>
      <c r="D18" s="188">
        <v>2090256.97</v>
      </c>
      <c r="E18" s="118">
        <v>1916453.33</v>
      </c>
      <c r="F18" s="118">
        <f t="shared" si="0"/>
        <v>124.94344680013181</v>
      </c>
      <c r="G18" s="118">
        <f t="shared" si="1"/>
        <v>91.685058703571755</v>
      </c>
    </row>
    <row r="19" spans="2:14" x14ac:dyDescent="0.25">
      <c r="B19" s="148" t="s">
        <v>294</v>
      </c>
      <c r="C19" s="118">
        <v>43634.2</v>
      </c>
      <c r="D19" s="193">
        <v>27277.4</v>
      </c>
      <c r="E19" s="118">
        <v>30164.400000000001</v>
      </c>
      <c r="F19" s="118">
        <f t="shared" si="0"/>
        <v>69.130177704644538</v>
      </c>
      <c r="G19" s="118">
        <f t="shared" si="1"/>
        <v>110.58385329980129</v>
      </c>
    </row>
    <row r="20" spans="2:14" s="35" customFormat="1" x14ac:dyDescent="0.25">
      <c r="B20" s="211" t="s">
        <v>163</v>
      </c>
      <c r="C20" s="123">
        <v>9954.49</v>
      </c>
      <c r="D20" s="204">
        <v>18000</v>
      </c>
      <c r="E20" s="123">
        <v>19538</v>
      </c>
      <c r="F20" s="123">
        <f t="shared" si="0"/>
        <v>196.27323951302378</v>
      </c>
      <c r="G20" s="123">
        <f t="shared" si="1"/>
        <v>108.54444444444444</v>
      </c>
    </row>
    <row r="21" spans="2:14" x14ac:dyDescent="0.25">
      <c r="B21" s="186" t="s">
        <v>164</v>
      </c>
      <c r="C21" s="118">
        <v>9954.49</v>
      </c>
      <c r="D21" s="188" t="s">
        <v>159</v>
      </c>
      <c r="E21" s="118">
        <v>19538</v>
      </c>
      <c r="F21" s="118">
        <f t="shared" si="0"/>
        <v>196.27323951302378</v>
      </c>
      <c r="G21" s="118"/>
    </row>
    <row r="22" spans="2:14" x14ac:dyDescent="0.25">
      <c r="B22" s="186"/>
      <c r="C22" s="187"/>
      <c r="D22" s="188"/>
      <c r="E22" s="148"/>
      <c r="F22" s="118"/>
      <c r="G22" s="148"/>
    </row>
    <row r="23" spans="2:14" s="35" customFormat="1" ht="15.75" customHeight="1" x14ac:dyDescent="0.25">
      <c r="B23" s="199" t="s">
        <v>32</v>
      </c>
      <c r="C23" s="208">
        <f>+C25+C27+C30+C35+C43</f>
        <v>1747702.92</v>
      </c>
      <c r="D23" s="209">
        <v>2416936.1800000002</v>
      </c>
      <c r="E23" s="210">
        <v>2178552.61</v>
      </c>
      <c r="F23" s="201">
        <f>E23/C23*100</f>
        <v>124.65234137161023</v>
      </c>
      <c r="G23" s="201">
        <f>E23/D23*100</f>
        <v>90.13695223015776</v>
      </c>
    </row>
    <row r="24" spans="2:14" ht="15.75" customHeight="1" x14ac:dyDescent="0.25">
      <c r="B24" s="205" t="s">
        <v>31</v>
      </c>
      <c r="C24" s="206"/>
      <c r="D24" s="207">
        <v>16714.68</v>
      </c>
      <c r="E24" s="117">
        <v>13300.58</v>
      </c>
      <c r="F24" s="117"/>
      <c r="G24" s="117">
        <f t="shared" ref="G24:G45" si="2">E24/D24*100</f>
        <v>79.574242522142214</v>
      </c>
    </row>
    <row r="25" spans="2:14" x14ac:dyDescent="0.25">
      <c r="B25" s="189" t="s">
        <v>30</v>
      </c>
      <c r="C25" s="64">
        <v>4008.6</v>
      </c>
      <c r="D25" s="188">
        <v>15989.68</v>
      </c>
      <c r="E25" s="118">
        <v>13300.58</v>
      </c>
      <c r="F25" s="118">
        <f t="shared" ref="F25:F44" si="3">E25/C25*100</f>
        <v>331.80112757571226</v>
      </c>
      <c r="G25" s="118">
        <f t="shared" si="2"/>
        <v>83.182277569032024</v>
      </c>
    </row>
    <row r="26" spans="2:14" ht="31.5" x14ac:dyDescent="0.25">
      <c r="B26" s="189" t="s">
        <v>303</v>
      </c>
      <c r="C26" s="64">
        <v>4008.6</v>
      </c>
      <c r="D26" s="188">
        <v>725</v>
      </c>
      <c r="E26" s="118"/>
      <c r="F26" s="118">
        <f t="shared" si="3"/>
        <v>0</v>
      </c>
      <c r="G26" s="118">
        <f t="shared" si="2"/>
        <v>0</v>
      </c>
      <c r="H26" s="181"/>
      <c r="I26" s="181"/>
      <c r="J26" s="181"/>
      <c r="K26" s="182"/>
      <c r="L26" s="183"/>
      <c r="M26" s="183"/>
      <c r="N26" s="183"/>
    </row>
    <row r="27" spans="2:14" s="35" customFormat="1" x14ac:dyDescent="0.25">
      <c r="B27" s="198" t="s">
        <v>26</v>
      </c>
      <c r="C27" s="203">
        <v>586.70000000000005</v>
      </c>
      <c r="D27" s="204">
        <f>+D28+D29</f>
        <v>3810.7200000000003</v>
      </c>
      <c r="E27" s="123">
        <f>+E28+E29</f>
        <v>1765.34</v>
      </c>
      <c r="F27" s="123">
        <f t="shared" si="3"/>
        <v>300.89313107209813</v>
      </c>
      <c r="G27" s="123">
        <f t="shared" si="2"/>
        <v>46.325628752571681</v>
      </c>
    </row>
    <row r="28" spans="2:14" x14ac:dyDescent="0.25">
      <c r="B28" s="186" t="s">
        <v>302</v>
      </c>
      <c r="C28" s="64">
        <v>587.70000000000005</v>
      </c>
      <c r="D28" s="188">
        <v>3450</v>
      </c>
      <c r="E28" s="118">
        <v>1464.62</v>
      </c>
      <c r="F28" s="118">
        <f t="shared" si="3"/>
        <v>249.2121830866088</v>
      </c>
      <c r="G28" s="118">
        <f t="shared" si="2"/>
        <v>42.452753623188407</v>
      </c>
    </row>
    <row r="29" spans="2:14" x14ac:dyDescent="0.25">
      <c r="B29" s="186" t="s">
        <v>301</v>
      </c>
      <c r="C29" s="64">
        <v>0</v>
      </c>
      <c r="D29" s="188">
        <v>360.72</v>
      </c>
      <c r="E29" s="118">
        <v>300.72000000000003</v>
      </c>
      <c r="F29" s="118"/>
      <c r="G29" s="118">
        <f t="shared" si="2"/>
        <v>83.366600133067209</v>
      </c>
    </row>
    <row r="30" spans="2:14" s="35" customFormat="1" x14ac:dyDescent="0.25">
      <c r="B30" s="198" t="s">
        <v>161</v>
      </c>
      <c r="C30" s="203">
        <f>+SUM(C31:C34)</f>
        <v>188861.79</v>
      </c>
      <c r="D30" s="204">
        <v>209349.51</v>
      </c>
      <c r="E30" s="123">
        <v>179891.94</v>
      </c>
      <c r="F30" s="123">
        <f t="shared" si="3"/>
        <v>95.250574507421533</v>
      </c>
      <c r="G30" s="123">
        <f t="shared" si="2"/>
        <v>85.928999786051563</v>
      </c>
    </row>
    <row r="31" spans="2:14" ht="31.5" x14ac:dyDescent="0.25">
      <c r="B31" s="143" t="s">
        <v>304</v>
      </c>
      <c r="C31" s="64">
        <v>7593</v>
      </c>
      <c r="D31" s="188"/>
      <c r="E31" s="118"/>
      <c r="F31" s="118">
        <f t="shared" si="3"/>
        <v>0</v>
      </c>
      <c r="G31" s="118"/>
    </row>
    <row r="32" spans="2:14" ht="31.5" x14ac:dyDescent="0.25">
      <c r="B32" s="186" t="s">
        <v>290</v>
      </c>
      <c r="C32" s="64">
        <v>149390.93</v>
      </c>
      <c r="D32" s="188">
        <v>150759.51999999999</v>
      </c>
      <c r="E32" s="118">
        <v>149117.93</v>
      </c>
      <c r="F32" s="118">
        <f t="shared" si="3"/>
        <v>99.817257982127828</v>
      </c>
      <c r="G32" s="118">
        <f t="shared" si="2"/>
        <v>98.911120173372808</v>
      </c>
    </row>
    <row r="33" spans="2:7" x14ac:dyDescent="0.25">
      <c r="B33" s="190" t="s">
        <v>291</v>
      </c>
      <c r="C33" s="64">
        <v>30921.39</v>
      </c>
      <c r="D33" s="188">
        <v>35000</v>
      </c>
      <c r="E33" s="118">
        <v>25790.28</v>
      </c>
      <c r="F33" s="118">
        <f t="shared" si="3"/>
        <v>83.405952966538706</v>
      </c>
      <c r="G33" s="118">
        <f t="shared" si="2"/>
        <v>73.686514285714281</v>
      </c>
    </row>
    <row r="34" spans="2:7" ht="31.5" x14ac:dyDescent="0.25">
      <c r="B34" s="190" t="s">
        <v>296</v>
      </c>
      <c r="C34" s="64">
        <v>956.47</v>
      </c>
      <c r="D34" s="188">
        <v>23589.99</v>
      </c>
      <c r="E34" s="118">
        <v>4983.7299999999996</v>
      </c>
      <c r="F34" s="118">
        <f t="shared" si="3"/>
        <v>521.05450249354396</v>
      </c>
      <c r="G34" s="118">
        <f t="shared" si="2"/>
        <v>21.126460842077506</v>
      </c>
    </row>
    <row r="35" spans="2:7" s="35" customFormat="1" x14ac:dyDescent="0.25">
      <c r="B35" s="211" t="s">
        <v>162</v>
      </c>
      <c r="C35" s="203">
        <f>+C37+C39+C40+C41</f>
        <v>1548704.64</v>
      </c>
      <c r="D35" s="204">
        <v>2164647.98</v>
      </c>
      <c r="E35" s="123">
        <v>1966923.08</v>
      </c>
      <c r="F35" s="123">
        <f t="shared" si="3"/>
        <v>127.00440285372945</v>
      </c>
      <c r="G35" s="123">
        <f t="shared" si="2"/>
        <v>90.865724966513966</v>
      </c>
    </row>
    <row r="36" spans="2:7" x14ac:dyDescent="0.25">
      <c r="B36" s="148" t="s">
        <v>295</v>
      </c>
      <c r="C36" s="64">
        <v>0</v>
      </c>
      <c r="D36" s="188">
        <v>700.87</v>
      </c>
      <c r="E36" s="118">
        <v>700.87</v>
      </c>
      <c r="F36" s="118"/>
      <c r="G36" s="118">
        <f t="shared" si="2"/>
        <v>100</v>
      </c>
    </row>
    <row r="37" spans="2:7" x14ac:dyDescent="0.25">
      <c r="B37" s="148" t="s">
        <v>292</v>
      </c>
      <c r="C37" s="140">
        <v>3525.68</v>
      </c>
      <c r="D37" s="118">
        <v>6740.27</v>
      </c>
      <c r="E37" s="118">
        <v>6412.3</v>
      </c>
      <c r="F37" s="118">
        <f t="shared" si="3"/>
        <v>181.87413491865399</v>
      </c>
      <c r="G37" s="118">
        <f t="shared" si="2"/>
        <v>95.134171183053496</v>
      </c>
    </row>
    <row r="38" spans="2:7" x14ac:dyDescent="0.25">
      <c r="B38" s="148" t="s">
        <v>298</v>
      </c>
      <c r="C38" s="140">
        <v>0</v>
      </c>
      <c r="D38" s="118">
        <v>2221.7600000000002</v>
      </c>
      <c r="E38" s="118">
        <v>2221.7600000000002</v>
      </c>
      <c r="F38" s="118"/>
      <c r="G38" s="118">
        <f t="shared" si="2"/>
        <v>100</v>
      </c>
    </row>
    <row r="39" spans="2:7" x14ac:dyDescent="0.25">
      <c r="B39" s="148" t="s">
        <v>293</v>
      </c>
      <c r="C39" s="140">
        <f>1527727.62+7747.96+731.91</f>
        <v>1536207.49</v>
      </c>
      <c r="D39" s="118">
        <v>2090526.97</v>
      </c>
      <c r="E39" s="118">
        <f>1915566.96+663</f>
        <v>1916229.96</v>
      </c>
      <c r="F39" s="118">
        <f t="shared" si="3"/>
        <v>124.73770454015948</v>
      </c>
      <c r="G39" s="118">
        <f t="shared" si="2"/>
        <v>91.66253234226393</v>
      </c>
    </row>
    <row r="40" spans="2:7" x14ac:dyDescent="0.25">
      <c r="B40" s="148" t="s">
        <v>299</v>
      </c>
      <c r="C40" s="140">
        <v>3432.51</v>
      </c>
      <c r="D40" s="118">
        <v>7188.17</v>
      </c>
      <c r="E40" s="118">
        <v>7184.09</v>
      </c>
      <c r="F40" s="118">
        <f t="shared" si="3"/>
        <v>209.29553009313881</v>
      </c>
      <c r="G40" s="118">
        <f t="shared" si="2"/>
        <v>99.94324007362097</v>
      </c>
    </row>
    <row r="41" spans="2:7" x14ac:dyDescent="0.25">
      <c r="B41" s="148" t="s">
        <v>294</v>
      </c>
      <c r="C41" s="140">
        <v>5538.96</v>
      </c>
      <c r="D41" s="118">
        <v>27277.4</v>
      </c>
      <c r="E41" s="118">
        <v>6902.96</v>
      </c>
      <c r="F41" s="118">
        <f t="shared" si="3"/>
        <v>124.62556147724482</v>
      </c>
      <c r="G41" s="118">
        <f t="shared" si="2"/>
        <v>25.306517483337853</v>
      </c>
    </row>
    <row r="42" spans="2:7" x14ac:dyDescent="0.25">
      <c r="B42" s="148" t="s">
        <v>300</v>
      </c>
      <c r="C42" s="140">
        <v>0</v>
      </c>
      <c r="D42" s="118">
        <v>30262.54</v>
      </c>
      <c r="E42" s="118">
        <v>27329.03</v>
      </c>
      <c r="F42" s="118"/>
      <c r="G42" s="118">
        <f t="shared" si="2"/>
        <v>90.306464691992133</v>
      </c>
    </row>
    <row r="43" spans="2:7" s="35" customFormat="1" x14ac:dyDescent="0.25">
      <c r="B43" s="211" t="s">
        <v>163</v>
      </c>
      <c r="C43" s="89">
        <v>5541.19</v>
      </c>
      <c r="D43" s="123">
        <f>+D44+D45</f>
        <v>22413</v>
      </c>
      <c r="E43" s="123">
        <v>16671.669999999998</v>
      </c>
      <c r="F43" s="123">
        <f t="shared" si="3"/>
        <v>300.86804458970005</v>
      </c>
      <c r="G43" s="123">
        <f t="shared" si="2"/>
        <v>74.383928969794312</v>
      </c>
    </row>
    <row r="44" spans="2:7" x14ac:dyDescent="0.25">
      <c r="B44" s="191" t="s">
        <v>164</v>
      </c>
      <c r="C44" s="140">
        <v>5541.19</v>
      </c>
      <c r="D44" s="118">
        <v>18000</v>
      </c>
      <c r="E44" s="178">
        <v>13726.47</v>
      </c>
      <c r="F44" s="118">
        <f t="shared" si="3"/>
        <v>247.71700663575876</v>
      </c>
      <c r="G44" s="118">
        <f t="shared" si="2"/>
        <v>76.258166666666654</v>
      </c>
    </row>
    <row r="45" spans="2:7" x14ac:dyDescent="0.25">
      <c r="B45" s="192" t="s">
        <v>297</v>
      </c>
      <c r="C45" s="140">
        <v>0</v>
      </c>
      <c r="D45" s="118">
        <v>4413</v>
      </c>
      <c r="E45" s="140">
        <f>E43-E44</f>
        <v>2945.1999999999989</v>
      </c>
      <c r="F45" s="118"/>
      <c r="G45" s="118">
        <f t="shared" si="2"/>
        <v>66.739179696351655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workbookViewId="0">
      <selection activeCell="H26" sqref="H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2"/>
      <c r="G1" s="2"/>
      <c r="H1" s="2"/>
    </row>
    <row r="2" spans="2:8" ht="15.75" customHeight="1" x14ac:dyDescent="0.25">
      <c r="B2" s="254" t="s">
        <v>43</v>
      </c>
      <c r="C2" s="254"/>
      <c r="D2" s="254"/>
      <c r="E2" s="254"/>
      <c r="F2" s="254"/>
      <c r="G2" s="254"/>
      <c r="H2" s="254"/>
    </row>
    <row r="3" spans="2:8" ht="18" x14ac:dyDescent="0.25">
      <c r="B3" s="16"/>
      <c r="C3" s="16"/>
      <c r="D3" s="16"/>
      <c r="E3" s="16"/>
      <c r="F3" s="2"/>
      <c r="G3" s="2"/>
      <c r="H3" s="2"/>
    </row>
    <row r="4" spans="2:8" ht="25.5" x14ac:dyDescent="0.25">
      <c r="B4" s="38" t="s">
        <v>6</v>
      </c>
      <c r="C4" s="38" t="s">
        <v>152</v>
      </c>
      <c r="D4" s="38" t="s">
        <v>153</v>
      </c>
      <c r="E4" s="38" t="s">
        <v>154</v>
      </c>
      <c r="F4" s="38" t="s">
        <v>15</v>
      </c>
      <c r="G4" s="38" t="s">
        <v>44</v>
      </c>
    </row>
    <row r="5" spans="2:8" x14ac:dyDescent="0.25">
      <c r="B5" s="38"/>
      <c r="C5" s="38">
        <v>1</v>
      </c>
      <c r="D5" s="38">
        <v>2</v>
      </c>
      <c r="E5" s="38">
        <v>3</v>
      </c>
      <c r="F5" s="38">
        <v>4</v>
      </c>
      <c r="G5" s="38">
        <v>5</v>
      </c>
    </row>
    <row r="6" spans="2:8" ht="29.25" customHeight="1" x14ac:dyDescent="0.25">
      <c r="B6" s="129" t="s">
        <v>32</v>
      </c>
      <c r="C6" s="130">
        <v>1747702.92</v>
      </c>
      <c r="D6" s="176">
        <f>+SUM(D8+D17+D20+D23+D26)</f>
        <v>2416936.19</v>
      </c>
      <c r="E6" s="130">
        <v>2178552.61</v>
      </c>
      <c r="F6" s="130">
        <f>E6/C6*100</f>
        <v>124.65234137161023</v>
      </c>
      <c r="G6" s="130">
        <f>E6/D6*100</f>
        <v>90.136951857218875</v>
      </c>
    </row>
    <row r="7" spans="2:8" ht="30" customHeight="1" x14ac:dyDescent="0.25">
      <c r="B7" s="129" t="s">
        <v>149</v>
      </c>
      <c r="C7" s="128">
        <v>1747702.92</v>
      </c>
      <c r="D7" s="128">
        <v>2416936.19</v>
      </c>
      <c r="E7" s="128">
        <v>2178552.61</v>
      </c>
      <c r="F7" s="128">
        <f t="shared" ref="F7:F9" si="0">E7/C7*100</f>
        <v>124.65234137161023</v>
      </c>
      <c r="G7" s="128">
        <f t="shared" ref="G7:G9" si="1">E7/D7*100</f>
        <v>90.136951857218875</v>
      </c>
    </row>
    <row r="8" spans="2:8" ht="31.5" x14ac:dyDescent="0.25">
      <c r="B8" s="131" t="s">
        <v>150</v>
      </c>
      <c r="C8" s="128">
        <v>1747702.92</v>
      </c>
      <c r="D8" s="128">
        <v>2416936.19</v>
      </c>
      <c r="E8" s="128">
        <v>2178552.61</v>
      </c>
      <c r="F8" s="128">
        <f t="shared" si="0"/>
        <v>124.65234137161023</v>
      </c>
      <c r="G8" s="128">
        <f t="shared" si="1"/>
        <v>90.136951857218875</v>
      </c>
    </row>
    <row r="9" spans="2:8" ht="31.5" x14ac:dyDescent="0.25">
      <c r="B9" s="132" t="s">
        <v>151</v>
      </c>
      <c r="C9" s="128">
        <v>1747702.92</v>
      </c>
      <c r="D9" s="128">
        <v>2416936.19</v>
      </c>
      <c r="E9" s="128">
        <v>2178552.61</v>
      </c>
      <c r="F9" s="128">
        <f t="shared" si="0"/>
        <v>124.65234137161023</v>
      </c>
      <c r="G9" s="128">
        <f t="shared" si="1"/>
        <v>90.136951857218875</v>
      </c>
    </row>
  </sheetData>
  <mergeCells count="1">
    <mergeCell ref="B2:H2"/>
  </mergeCells>
  <conditionalFormatting sqref="C6:C9">
    <cfRule type="cellIs" dxfId="6" priority="5" operator="lessThan">
      <formula>-0.001</formula>
    </cfRule>
  </conditionalFormatting>
  <conditionalFormatting sqref="E7:G9">
    <cfRule type="cellIs" dxfId="5" priority="4" operator="lessThan">
      <formula>-0.001</formula>
    </cfRule>
  </conditionalFormatting>
  <conditionalFormatting sqref="E6:G6">
    <cfRule type="cellIs" dxfId="4" priority="3" operator="lessThan">
      <formula>-0.001</formula>
    </cfRule>
  </conditionalFormatting>
  <conditionalFormatting sqref="D7:D9">
    <cfRule type="cellIs" dxfId="3" priority="2" operator="lessThan">
      <formula>-0.001</formula>
    </cfRule>
  </conditionalFormatting>
  <conditionalFormatting sqref="D6">
    <cfRule type="cellIs" dxfId="2" priority="1" operator="lessThan">
      <formula>-0.001</formula>
    </cfRule>
  </conditionalFormatting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topLeftCell="B1" workbookViewId="0">
      <selection activeCell="M12" sqref="M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25">
      <c r="B2" s="254" t="s">
        <v>58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2:12" ht="15.75" customHeight="1" x14ac:dyDescent="0.25">
      <c r="B3" s="254" t="s">
        <v>35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2:12" ht="18" x14ac:dyDescent="0.25">
      <c r="B4" s="16"/>
      <c r="C4" s="16"/>
      <c r="D4" s="16"/>
      <c r="E4" s="16"/>
      <c r="F4" s="16"/>
      <c r="G4" s="16"/>
      <c r="H4" s="16"/>
      <c r="I4" s="16"/>
      <c r="J4" s="2"/>
      <c r="K4" s="2"/>
      <c r="L4" s="2"/>
    </row>
    <row r="5" spans="2:12" ht="25.5" customHeight="1" x14ac:dyDescent="0.25">
      <c r="B5" s="255" t="s">
        <v>6</v>
      </c>
      <c r="C5" s="256"/>
      <c r="D5" s="256"/>
      <c r="E5" s="256"/>
      <c r="F5" s="257"/>
      <c r="G5" s="39" t="s">
        <v>155</v>
      </c>
      <c r="H5" s="38" t="s">
        <v>156</v>
      </c>
      <c r="I5" s="39" t="s">
        <v>86</v>
      </c>
      <c r="J5" s="39" t="s">
        <v>15</v>
      </c>
      <c r="K5" s="39" t="s">
        <v>44</v>
      </c>
    </row>
    <row r="6" spans="2:12" x14ac:dyDescent="0.25">
      <c r="B6" s="255"/>
      <c r="C6" s="256"/>
      <c r="D6" s="256"/>
      <c r="E6" s="256"/>
      <c r="F6" s="257"/>
      <c r="G6" s="39">
        <v>1</v>
      </c>
      <c r="H6" s="39">
        <v>2</v>
      </c>
      <c r="I6" s="39">
        <v>3</v>
      </c>
      <c r="J6" s="39" t="s">
        <v>157</v>
      </c>
      <c r="K6" s="39" t="s">
        <v>158</v>
      </c>
    </row>
    <row r="7" spans="2:12" ht="25.5" x14ac:dyDescent="0.25">
      <c r="B7" s="5">
        <v>8</v>
      </c>
      <c r="C7" s="5"/>
      <c r="D7" s="5"/>
      <c r="E7" s="5"/>
      <c r="F7" s="5" t="s">
        <v>7</v>
      </c>
      <c r="G7" s="33">
        <v>0</v>
      </c>
      <c r="H7" s="33">
        <v>0</v>
      </c>
      <c r="I7" s="34">
        <v>0</v>
      </c>
      <c r="J7" s="34" t="s">
        <v>159</v>
      </c>
      <c r="K7" s="34" t="s">
        <v>159</v>
      </c>
    </row>
    <row r="8" spans="2:12" x14ac:dyDescent="0.25">
      <c r="B8" s="5"/>
      <c r="C8" s="10">
        <v>84</v>
      </c>
      <c r="D8" s="10"/>
      <c r="E8" s="10"/>
      <c r="F8" s="10" t="s">
        <v>12</v>
      </c>
      <c r="G8" s="3"/>
      <c r="H8" s="3"/>
      <c r="I8" s="28"/>
      <c r="J8" s="28"/>
      <c r="K8" s="28"/>
    </row>
    <row r="9" spans="2:12" ht="51" x14ac:dyDescent="0.25">
      <c r="B9" s="6"/>
      <c r="C9" s="6"/>
      <c r="D9" s="6">
        <v>841</v>
      </c>
      <c r="E9" s="6"/>
      <c r="F9" s="29" t="s">
        <v>36</v>
      </c>
      <c r="G9" s="3"/>
      <c r="H9" s="3"/>
      <c r="I9" s="28"/>
      <c r="J9" s="28"/>
      <c r="K9" s="28"/>
    </row>
    <row r="10" spans="2:12" ht="25.5" x14ac:dyDescent="0.25">
      <c r="B10" s="6"/>
      <c r="C10" s="6"/>
      <c r="D10" s="6"/>
      <c r="E10" s="6">
        <v>8413</v>
      </c>
      <c r="F10" s="29" t="s">
        <v>37</v>
      </c>
      <c r="G10" s="3"/>
      <c r="H10" s="3"/>
      <c r="I10" s="28"/>
      <c r="J10" s="28"/>
      <c r="K10" s="28"/>
    </row>
    <row r="11" spans="2:12" x14ac:dyDescent="0.25">
      <c r="B11" s="6"/>
      <c r="C11" s="6"/>
      <c r="D11" s="6"/>
      <c r="E11" s="7" t="s">
        <v>21</v>
      </c>
      <c r="F11" s="12"/>
      <c r="G11" s="3"/>
      <c r="H11" s="3"/>
      <c r="I11" s="28"/>
      <c r="J11" s="28"/>
      <c r="K11" s="28"/>
    </row>
    <row r="12" spans="2:12" ht="25.5" x14ac:dyDescent="0.25">
      <c r="B12" s="8">
        <v>5</v>
      </c>
      <c r="C12" s="9"/>
      <c r="D12" s="9"/>
      <c r="E12" s="9"/>
      <c r="F12" s="22" t="s">
        <v>8</v>
      </c>
      <c r="G12" s="33">
        <v>0</v>
      </c>
      <c r="H12" s="33">
        <v>0</v>
      </c>
      <c r="I12" s="34">
        <v>0</v>
      </c>
      <c r="J12" s="34">
        <v>0</v>
      </c>
      <c r="K12" s="34" t="s">
        <v>159</v>
      </c>
    </row>
    <row r="13" spans="2:12" ht="25.5" x14ac:dyDescent="0.25">
      <c r="B13" s="10"/>
      <c r="C13" s="10">
        <v>54</v>
      </c>
      <c r="D13" s="10"/>
      <c r="E13" s="10"/>
      <c r="F13" s="23" t="s">
        <v>13</v>
      </c>
      <c r="G13" s="3"/>
      <c r="H13" s="3"/>
      <c r="I13" s="28"/>
      <c r="J13" s="28"/>
      <c r="K13" s="28"/>
    </row>
    <row r="14" spans="2:12" ht="63.75" x14ac:dyDescent="0.25">
      <c r="B14" s="10"/>
      <c r="C14" s="10"/>
      <c r="D14" s="10">
        <v>541</v>
      </c>
      <c r="E14" s="29"/>
      <c r="F14" s="29" t="s">
        <v>38</v>
      </c>
      <c r="G14" s="3"/>
      <c r="H14" s="3"/>
      <c r="I14" s="28"/>
      <c r="J14" s="28"/>
      <c r="K14" s="28"/>
    </row>
    <row r="15" spans="2:12" ht="38.25" x14ac:dyDescent="0.25">
      <c r="B15" s="10"/>
      <c r="C15" s="10"/>
      <c r="D15" s="10"/>
      <c r="E15" s="29">
        <v>5413</v>
      </c>
      <c r="F15" s="29" t="s">
        <v>39</v>
      </c>
      <c r="G15" s="3"/>
      <c r="H15" s="3"/>
      <c r="I15" s="28"/>
      <c r="J15" s="28"/>
      <c r="K15" s="28"/>
    </row>
    <row r="16" spans="2:12" x14ac:dyDescent="0.25">
      <c r="B16" s="11" t="s">
        <v>14</v>
      </c>
      <c r="C16" s="9"/>
      <c r="D16" s="9"/>
      <c r="E16" s="9"/>
      <c r="F16" s="22" t="s">
        <v>21</v>
      </c>
      <c r="G16" s="3"/>
      <c r="H16" s="3"/>
      <c r="I16" s="28"/>
      <c r="J16" s="28"/>
      <c r="K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workbookViewId="0">
      <selection activeCell="A22" sqref="A22:XFD2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2"/>
      <c r="G1" s="2"/>
      <c r="H1" s="2"/>
    </row>
    <row r="2" spans="2:8" ht="15.75" customHeight="1" x14ac:dyDescent="0.25">
      <c r="B2" s="254" t="s">
        <v>40</v>
      </c>
      <c r="C2" s="254"/>
      <c r="D2" s="254"/>
      <c r="E2" s="254"/>
      <c r="F2" s="254"/>
      <c r="G2" s="254"/>
      <c r="H2" s="254"/>
    </row>
    <row r="3" spans="2:8" ht="18" x14ac:dyDescent="0.25">
      <c r="B3" s="16"/>
      <c r="C3" s="16"/>
      <c r="D3" s="16"/>
      <c r="E3" s="16"/>
      <c r="F3" s="2"/>
      <c r="G3" s="2"/>
      <c r="H3" s="2"/>
    </row>
    <row r="4" spans="2:8" ht="25.5" x14ac:dyDescent="0.25">
      <c r="B4" s="38" t="s">
        <v>6</v>
      </c>
      <c r="C4" s="38" t="s">
        <v>155</v>
      </c>
      <c r="D4" s="38" t="s">
        <v>156</v>
      </c>
      <c r="E4" s="38" t="s">
        <v>168</v>
      </c>
      <c r="F4" s="38" t="s">
        <v>169</v>
      </c>
      <c r="G4" s="38" t="s">
        <v>15</v>
      </c>
      <c r="H4" s="38" t="s">
        <v>44</v>
      </c>
    </row>
    <row r="5" spans="2:8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17</v>
      </c>
      <c r="H5" s="38" t="s">
        <v>18</v>
      </c>
    </row>
    <row r="6" spans="2:8" x14ac:dyDescent="0.25">
      <c r="B6" s="58" t="s">
        <v>41</v>
      </c>
      <c r="C6" s="57">
        <v>0</v>
      </c>
      <c r="D6" s="57">
        <v>0</v>
      </c>
      <c r="E6" s="57">
        <v>0</v>
      </c>
      <c r="F6" s="57">
        <v>0</v>
      </c>
      <c r="G6" s="56" t="s">
        <v>159</v>
      </c>
      <c r="H6" s="56" t="s">
        <v>159</v>
      </c>
    </row>
    <row r="7" spans="2:8" x14ac:dyDescent="0.25">
      <c r="B7" s="5" t="s">
        <v>31</v>
      </c>
      <c r="C7" s="3"/>
      <c r="D7" s="3"/>
      <c r="E7" s="3"/>
      <c r="F7" s="28"/>
      <c r="G7" s="28"/>
      <c r="H7" s="28"/>
    </row>
    <row r="8" spans="2:8" x14ac:dyDescent="0.25">
      <c r="B8" s="32" t="s">
        <v>30</v>
      </c>
      <c r="C8" s="3"/>
      <c r="D8" s="3"/>
      <c r="E8" s="3"/>
      <c r="F8" s="28"/>
      <c r="G8" s="28"/>
      <c r="H8" s="28"/>
    </row>
    <row r="9" spans="2:8" x14ac:dyDescent="0.25">
      <c r="B9" s="31" t="s">
        <v>29</v>
      </c>
      <c r="C9" s="3"/>
      <c r="D9" s="3"/>
      <c r="E9" s="3"/>
      <c r="F9" s="28"/>
      <c r="G9" s="28"/>
      <c r="H9" s="28"/>
    </row>
    <row r="10" spans="2:8" x14ac:dyDescent="0.25">
      <c r="B10" s="5" t="s">
        <v>28</v>
      </c>
      <c r="C10" s="3"/>
      <c r="D10" s="3"/>
      <c r="E10" s="4"/>
      <c r="F10" s="28"/>
      <c r="G10" s="28"/>
      <c r="H10" s="28"/>
    </row>
    <row r="11" spans="2:8" x14ac:dyDescent="0.25">
      <c r="B11" s="30" t="s">
        <v>27</v>
      </c>
      <c r="C11" s="3"/>
      <c r="D11" s="3"/>
      <c r="E11" s="4"/>
      <c r="F11" s="28"/>
      <c r="G11" s="28"/>
      <c r="H11" s="28"/>
    </row>
    <row r="12" spans="2:8" x14ac:dyDescent="0.25">
      <c r="B12" s="5" t="s">
        <v>26</v>
      </c>
      <c r="C12" s="3"/>
      <c r="D12" s="3"/>
      <c r="E12" s="4"/>
      <c r="F12" s="28"/>
      <c r="G12" s="28"/>
      <c r="H12" s="28"/>
    </row>
    <row r="13" spans="2:8" x14ac:dyDescent="0.25">
      <c r="B13" s="30" t="s">
        <v>25</v>
      </c>
      <c r="C13" s="3"/>
      <c r="D13" s="3"/>
      <c r="E13" s="4"/>
      <c r="F13" s="28"/>
      <c r="G13" s="28"/>
      <c r="H13" s="28"/>
    </row>
    <row r="14" spans="2:8" ht="15.75" customHeight="1" x14ac:dyDescent="0.25">
      <c r="B14" s="58" t="s">
        <v>42</v>
      </c>
      <c r="C14" s="57">
        <v>0</v>
      </c>
      <c r="D14" s="57">
        <v>0</v>
      </c>
      <c r="E14" s="57">
        <v>0</v>
      </c>
      <c r="F14" s="57">
        <v>0</v>
      </c>
      <c r="G14" s="56" t="s">
        <v>159</v>
      </c>
      <c r="H14" s="56" t="s">
        <v>159</v>
      </c>
    </row>
    <row r="15" spans="2:8" ht="15.75" customHeight="1" x14ac:dyDescent="0.25">
      <c r="B15" s="5" t="s">
        <v>31</v>
      </c>
      <c r="C15" s="3"/>
      <c r="D15" s="3"/>
      <c r="E15" s="3"/>
      <c r="F15" s="28"/>
      <c r="G15" s="28"/>
      <c r="H15" s="28"/>
    </row>
    <row r="16" spans="2:8" x14ac:dyDescent="0.25">
      <c r="B16" s="32" t="s">
        <v>30</v>
      </c>
      <c r="C16" s="3"/>
      <c r="D16" s="3"/>
      <c r="E16" s="3"/>
      <c r="F16" s="28"/>
      <c r="G16" s="28"/>
      <c r="H16" s="28"/>
    </row>
    <row r="17" spans="2:8" x14ac:dyDescent="0.25">
      <c r="B17" s="31" t="s">
        <v>29</v>
      </c>
      <c r="C17" s="3"/>
      <c r="D17" s="3"/>
      <c r="E17" s="3"/>
      <c r="F17" s="28"/>
      <c r="G17" s="28"/>
      <c r="H17" s="28"/>
    </row>
    <row r="18" spans="2:8" x14ac:dyDescent="0.25">
      <c r="B18" s="5" t="s">
        <v>28</v>
      </c>
      <c r="C18" s="3"/>
      <c r="D18" s="3"/>
      <c r="E18" s="4"/>
      <c r="F18" s="28"/>
      <c r="G18" s="28"/>
      <c r="H18" s="28"/>
    </row>
    <row r="19" spans="2:8" x14ac:dyDescent="0.25">
      <c r="B19" s="30" t="s">
        <v>27</v>
      </c>
      <c r="C19" s="3"/>
      <c r="D19" s="3"/>
      <c r="E19" s="4"/>
      <c r="F19" s="28"/>
      <c r="G19" s="28"/>
      <c r="H19" s="28"/>
    </row>
    <row r="20" spans="2:8" x14ac:dyDescent="0.25">
      <c r="B20" s="5" t="s">
        <v>26</v>
      </c>
      <c r="C20" s="3"/>
      <c r="D20" s="3"/>
      <c r="E20" s="4"/>
      <c r="F20" s="28"/>
      <c r="G20" s="28"/>
      <c r="H20" s="28"/>
    </row>
    <row r="21" spans="2:8" x14ac:dyDescent="0.25">
      <c r="B21" s="30" t="s">
        <v>25</v>
      </c>
      <c r="C21" s="3"/>
      <c r="D21" s="3"/>
      <c r="E21" s="4"/>
      <c r="F21" s="28"/>
      <c r="G21" s="28"/>
      <c r="H21" s="2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0"/>
  <sheetViews>
    <sheetView workbookViewId="0">
      <selection activeCell="K14" sqref="K14"/>
    </sheetView>
  </sheetViews>
  <sheetFormatPr defaultRowHeight="15" x14ac:dyDescent="0.25"/>
  <cols>
    <col min="1" max="1" width="9.140625" style="68"/>
    <col min="2" max="2" width="7.42578125" style="68" bestFit="1" customWidth="1"/>
    <col min="3" max="3" width="4.42578125" style="68" customWidth="1"/>
    <col min="4" max="4" width="6.7109375" style="68" hidden="1" customWidth="1"/>
    <col min="5" max="5" width="81.28515625" style="68" customWidth="1"/>
    <col min="6" max="7" width="25.28515625" style="104" customWidth="1"/>
    <col min="8" max="8" width="15.7109375" style="105" customWidth="1"/>
    <col min="9" max="16384" width="9.140625" style="68"/>
  </cols>
  <sheetData>
    <row r="1" spans="2:8" ht="18.75" x14ac:dyDescent="0.25">
      <c r="B1" s="65"/>
      <c r="C1" s="65"/>
      <c r="D1" s="65"/>
      <c r="E1" s="65"/>
      <c r="F1" s="66"/>
      <c r="G1" s="66"/>
      <c r="H1" s="67"/>
    </row>
    <row r="2" spans="2:8" ht="18" customHeight="1" x14ac:dyDescent="0.25">
      <c r="B2" s="252" t="s">
        <v>9</v>
      </c>
      <c r="C2" s="259"/>
      <c r="D2" s="259"/>
      <c r="E2" s="259"/>
      <c r="F2" s="259"/>
      <c r="G2" s="259"/>
      <c r="H2" s="259"/>
    </row>
    <row r="3" spans="2:8" ht="18.75" x14ac:dyDescent="0.25">
      <c r="B3" s="65"/>
      <c r="C3" s="65"/>
      <c r="D3" s="65"/>
      <c r="E3" s="65"/>
      <c r="F3" s="66"/>
      <c r="G3" s="66"/>
      <c r="H3" s="67"/>
    </row>
    <row r="4" spans="2:8" ht="15.75" x14ac:dyDescent="0.25">
      <c r="B4" s="260" t="s">
        <v>59</v>
      </c>
      <c r="C4" s="260"/>
      <c r="D4" s="260"/>
      <c r="E4" s="260"/>
      <c r="F4" s="260"/>
      <c r="G4" s="260"/>
      <c r="H4" s="260"/>
    </row>
    <row r="5" spans="2:8" ht="18.75" x14ac:dyDescent="0.25">
      <c r="B5" s="65"/>
      <c r="C5" s="65"/>
      <c r="D5" s="65"/>
      <c r="E5" s="65"/>
      <c r="F5" s="66"/>
      <c r="G5" s="66"/>
      <c r="H5" s="67"/>
    </row>
    <row r="6" spans="2:8" ht="25.5" x14ac:dyDescent="0.25">
      <c r="B6" s="261" t="s">
        <v>6</v>
      </c>
      <c r="C6" s="262"/>
      <c r="D6" s="262"/>
      <c r="E6" s="263"/>
      <c r="F6" s="69" t="s">
        <v>156</v>
      </c>
      <c r="G6" s="69" t="s">
        <v>287</v>
      </c>
      <c r="H6" s="69" t="s">
        <v>44</v>
      </c>
    </row>
    <row r="7" spans="2:8" s="71" customFormat="1" ht="15.75" customHeight="1" x14ac:dyDescent="0.2">
      <c r="B7" s="264"/>
      <c r="C7" s="265"/>
      <c r="D7" s="265"/>
      <c r="E7" s="266"/>
      <c r="F7" s="107">
        <v>1</v>
      </c>
      <c r="G7" s="107">
        <v>2</v>
      </c>
      <c r="H7" s="70" t="s">
        <v>286</v>
      </c>
    </row>
    <row r="8" spans="2:8" s="73" customFormat="1" ht="30" customHeight="1" x14ac:dyDescent="0.25">
      <c r="B8" s="267" t="s">
        <v>170</v>
      </c>
      <c r="C8" s="268"/>
      <c r="D8" s="268"/>
      <c r="E8" s="269"/>
      <c r="F8" s="60"/>
      <c r="G8" s="61"/>
      <c r="H8" s="72"/>
    </row>
    <row r="9" spans="2:8" s="73" customFormat="1" ht="30" customHeight="1" x14ac:dyDescent="0.25">
      <c r="B9" s="74" t="s">
        <v>171</v>
      </c>
      <c r="C9" s="270" t="s">
        <v>172</v>
      </c>
      <c r="D9" s="271"/>
      <c r="E9" s="272"/>
      <c r="F9" s="62">
        <v>2416936.19</v>
      </c>
      <c r="G9" s="62">
        <v>2178552.61</v>
      </c>
      <c r="H9" s="127">
        <f>(G9/F9)*100</f>
        <v>90.136951857218875</v>
      </c>
    </row>
    <row r="10" spans="2:8" s="73" customFormat="1" ht="30" customHeight="1" x14ac:dyDescent="0.25">
      <c r="B10" s="74" t="s">
        <v>173</v>
      </c>
      <c r="C10" s="75"/>
      <c r="D10" s="76"/>
      <c r="E10" s="77"/>
      <c r="F10" s="63">
        <v>16714.68</v>
      </c>
      <c r="G10" s="64">
        <v>13300.58</v>
      </c>
      <c r="H10" s="64">
        <f t="shared" ref="H10:H14" si="0">(G10/F10)*100</f>
        <v>79.574242522142214</v>
      </c>
    </row>
    <row r="11" spans="2:8" s="73" customFormat="1" ht="30" customHeight="1" x14ac:dyDescent="0.25">
      <c r="B11" s="74" t="s">
        <v>174</v>
      </c>
      <c r="C11" s="75"/>
      <c r="D11" s="76"/>
      <c r="E11" s="77"/>
      <c r="F11" s="63">
        <v>3810.72</v>
      </c>
      <c r="G11" s="64">
        <v>1765.34</v>
      </c>
      <c r="H11" s="64">
        <f t="shared" si="0"/>
        <v>46.325628752571689</v>
      </c>
    </row>
    <row r="12" spans="2:8" s="73" customFormat="1" ht="30" customHeight="1" x14ac:dyDescent="0.25">
      <c r="B12" s="74" t="s">
        <v>175</v>
      </c>
      <c r="C12" s="75"/>
      <c r="D12" s="76"/>
      <c r="E12" s="77"/>
      <c r="F12" s="63">
        <v>209349.51</v>
      </c>
      <c r="G12" s="64">
        <v>179891.94</v>
      </c>
      <c r="H12" s="64">
        <f t="shared" si="0"/>
        <v>85.928999786051563</v>
      </c>
    </row>
    <row r="13" spans="2:8" s="73" customFormat="1" ht="30" customHeight="1" x14ac:dyDescent="0.25">
      <c r="B13" s="74" t="s">
        <v>176</v>
      </c>
      <c r="C13" s="75"/>
      <c r="D13" s="76"/>
      <c r="E13" s="77"/>
      <c r="F13" s="63">
        <v>2164647.98</v>
      </c>
      <c r="G13" s="64">
        <v>1966923.08</v>
      </c>
      <c r="H13" s="64">
        <f t="shared" si="0"/>
        <v>90.865724966513966</v>
      </c>
    </row>
    <row r="14" spans="2:8" s="73" customFormat="1" ht="30" customHeight="1" x14ac:dyDescent="0.25">
      <c r="B14" s="74" t="s">
        <v>177</v>
      </c>
      <c r="C14" s="75"/>
      <c r="D14" s="76"/>
      <c r="E14" s="77"/>
      <c r="F14" s="63">
        <f>18000+4413.3</f>
        <v>22413.3</v>
      </c>
      <c r="G14" s="64">
        <v>16671.669999999998</v>
      </c>
      <c r="H14" s="64">
        <f t="shared" si="0"/>
        <v>74.382933347610575</v>
      </c>
    </row>
    <row r="15" spans="2:8" s="73" customFormat="1" ht="30" customHeight="1" x14ac:dyDescent="0.25">
      <c r="B15" s="74" t="s">
        <v>178</v>
      </c>
      <c r="C15" s="75"/>
      <c r="D15" s="76"/>
      <c r="E15" s="77"/>
      <c r="F15" s="63" t="s">
        <v>179</v>
      </c>
      <c r="G15" s="64" t="s">
        <v>179</v>
      </c>
      <c r="H15" s="64" t="s">
        <v>159</v>
      </c>
    </row>
    <row r="16" spans="2:8" ht="15" customHeight="1" x14ac:dyDescent="0.3">
      <c r="B16" s="78" t="s">
        <v>180</v>
      </c>
      <c r="C16" s="78"/>
      <c r="D16" s="78"/>
      <c r="E16" s="78"/>
      <c r="F16" s="79" t="s">
        <v>182</v>
      </c>
      <c r="G16" s="79" t="s">
        <v>181</v>
      </c>
      <c r="H16" s="79">
        <f>G16/F16*100</f>
        <v>71.018794223443209</v>
      </c>
    </row>
    <row r="17" spans="2:8" ht="15.75" x14ac:dyDescent="0.25">
      <c r="B17" s="80" t="s">
        <v>183</v>
      </c>
      <c r="C17" s="80"/>
      <c r="D17" s="80"/>
      <c r="E17" s="81"/>
      <c r="F17" s="82"/>
      <c r="G17" s="82"/>
      <c r="H17" s="82"/>
    </row>
    <row r="18" spans="2:8" x14ac:dyDescent="0.25">
      <c r="B18" s="83" t="s">
        <v>185</v>
      </c>
      <c r="C18" s="84"/>
      <c r="D18" s="84"/>
      <c r="E18" s="84"/>
      <c r="F18" s="85" t="s">
        <v>184</v>
      </c>
      <c r="G18" s="85" t="s">
        <v>184</v>
      </c>
      <c r="H18" s="122">
        <v>100</v>
      </c>
    </row>
    <row r="19" spans="2:8" x14ac:dyDescent="0.25">
      <c r="B19" s="86">
        <v>3</v>
      </c>
      <c r="C19" s="86" t="s">
        <v>186</v>
      </c>
      <c r="D19" s="86"/>
      <c r="E19" s="86"/>
      <c r="F19" s="87" t="s">
        <v>184</v>
      </c>
      <c r="G19" s="87" t="s">
        <v>184</v>
      </c>
      <c r="H19" s="116"/>
    </row>
    <row r="20" spans="2:8" x14ac:dyDescent="0.25">
      <c r="B20" s="86">
        <v>32</v>
      </c>
      <c r="C20" s="86" t="s">
        <v>187</v>
      </c>
      <c r="D20" s="86"/>
      <c r="E20" s="86"/>
      <c r="F20" s="87" t="s">
        <v>184</v>
      </c>
      <c r="G20" s="87" t="s">
        <v>184</v>
      </c>
      <c r="H20" s="116"/>
    </row>
    <row r="21" spans="2:8" x14ac:dyDescent="0.25">
      <c r="B21" s="86">
        <v>323</v>
      </c>
      <c r="C21" s="86" t="s">
        <v>188</v>
      </c>
      <c r="D21" s="86"/>
      <c r="E21" s="86"/>
      <c r="F21" s="87" t="s">
        <v>159</v>
      </c>
      <c r="G21" s="87" t="s">
        <v>184</v>
      </c>
      <c r="H21" s="116"/>
    </row>
    <row r="22" spans="2:8" x14ac:dyDescent="0.25">
      <c r="B22" s="86">
        <v>3231</v>
      </c>
      <c r="C22" s="86" t="s">
        <v>189</v>
      </c>
      <c r="D22" s="86"/>
      <c r="E22" s="86"/>
      <c r="F22" s="87" t="s">
        <v>159</v>
      </c>
      <c r="G22" s="87" t="s">
        <v>184</v>
      </c>
      <c r="H22" s="116"/>
    </row>
    <row r="23" spans="2:8" ht="15.75" x14ac:dyDescent="0.25">
      <c r="B23" s="88" t="s">
        <v>190</v>
      </c>
      <c r="C23" s="88"/>
      <c r="D23" s="88"/>
      <c r="E23" s="88"/>
      <c r="F23" s="89"/>
      <c r="G23" s="89"/>
      <c r="H23" s="117"/>
    </row>
    <row r="24" spans="2:8" x14ac:dyDescent="0.25">
      <c r="B24" s="90" t="s">
        <v>185</v>
      </c>
      <c r="C24" s="86"/>
      <c r="D24" s="86"/>
      <c r="E24" s="86"/>
      <c r="F24" s="91" t="s">
        <v>191</v>
      </c>
      <c r="G24" s="91" t="s">
        <v>191</v>
      </c>
      <c r="H24" s="122">
        <v>100</v>
      </c>
    </row>
    <row r="25" spans="2:8" x14ac:dyDescent="0.25">
      <c r="B25" s="86">
        <v>3</v>
      </c>
      <c r="C25" s="86" t="s">
        <v>186</v>
      </c>
      <c r="D25" s="86"/>
      <c r="E25" s="86"/>
      <c r="F25" s="92" t="s">
        <v>191</v>
      </c>
      <c r="G25" s="87" t="s">
        <v>191</v>
      </c>
      <c r="H25" s="116"/>
    </row>
    <row r="26" spans="2:8" x14ac:dyDescent="0.25">
      <c r="B26" s="86">
        <v>31</v>
      </c>
      <c r="C26" s="93" t="s">
        <v>192</v>
      </c>
      <c r="D26" s="86"/>
      <c r="E26" s="86"/>
      <c r="F26" s="92" t="s">
        <v>191</v>
      </c>
      <c r="G26" s="87" t="s">
        <v>191</v>
      </c>
      <c r="H26" s="116"/>
    </row>
    <row r="27" spans="2:8" x14ac:dyDescent="0.25">
      <c r="B27" s="86">
        <v>311</v>
      </c>
      <c r="C27" s="93" t="s">
        <v>193</v>
      </c>
      <c r="D27" s="86"/>
      <c r="E27" s="86"/>
      <c r="F27" s="87" t="s">
        <v>159</v>
      </c>
      <c r="G27" s="87">
        <v>626.55999999999995</v>
      </c>
      <c r="H27" s="116"/>
    </row>
    <row r="28" spans="2:8" x14ac:dyDescent="0.25">
      <c r="B28" s="86">
        <v>3111</v>
      </c>
      <c r="C28" s="93" t="s">
        <v>194</v>
      </c>
      <c r="D28" s="86"/>
      <c r="E28" s="86"/>
      <c r="F28" s="87" t="s">
        <v>159</v>
      </c>
      <c r="G28" s="87">
        <v>626.55999999999995</v>
      </c>
      <c r="H28" s="116"/>
    </row>
    <row r="29" spans="2:8" x14ac:dyDescent="0.25">
      <c r="B29" s="86">
        <v>313</v>
      </c>
      <c r="C29" s="86" t="s">
        <v>195</v>
      </c>
      <c r="D29" s="86"/>
      <c r="E29" s="86"/>
      <c r="F29" s="87" t="s">
        <v>159</v>
      </c>
      <c r="G29" s="87">
        <v>103.4</v>
      </c>
      <c r="H29" s="116"/>
    </row>
    <row r="30" spans="2:8" x14ac:dyDescent="0.25">
      <c r="B30" s="86">
        <v>3132</v>
      </c>
      <c r="C30" s="86" t="s">
        <v>196</v>
      </c>
      <c r="D30" s="86"/>
      <c r="E30" s="86"/>
      <c r="F30" s="87" t="s">
        <v>159</v>
      </c>
      <c r="G30" s="87">
        <v>103.4</v>
      </c>
      <c r="H30" s="116"/>
    </row>
    <row r="31" spans="2:8" ht="15.75" x14ac:dyDescent="0.25">
      <c r="B31" s="88" t="s">
        <v>197</v>
      </c>
      <c r="C31" s="88"/>
      <c r="D31" s="88"/>
      <c r="E31" s="88"/>
      <c r="F31" s="89"/>
      <c r="G31" s="89"/>
      <c r="H31" s="117"/>
    </row>
    <row r="32" spans="2:8" x14ac:dyDescent="0.25">
      <c r="B32" s="90" t="s">
        <v>185</v>
      </c>
      <c r="C32" s="86"/>
      <c r="D32" s="86"/>
      <c r="E32" s="86"/>
      <c r="F32" s="85" t="s">
        <v>199</v>
      </c>
      <c r="G32" s="85" t="s">
        <v>198</v>
      </c>
      <c r="H32" s="122">
        <f>G32/F32*100</f>
        <v>71.807734810280252</v>
      </c>
    </row>
    <row r="33" spans="2:8" x14ac:dyDescent="0.25">
      <c r="B33" s="86">
        <v>31</v>
      </c>
      <c r="C33" s="93" t="s">
        <v>192</v>
      </c>
      <c r="D33" s="86"/>
      <c r="E33" s="86"/>
      <c r="F33" s="87" t="s">
        <v>200</v>
      </c>
      <c r="G33" s="87" t="s">
        <v>201</v>
      </c>
      <c r="H33" s="116">
        <f>G33/F33*100</f>
        <v>72.896317058483532</v>
      </c>
    </row>
    <row r="34" spans="2:8" x14ac:dyDescent="0.25">
      <c r="B34" s="86">
        <v>311</v>
      </c>
      <c r="C34" s="93" t="s">
        <v>193</v>
      </c>
      <c r="D34" s="86"/>
      <c r="E34" s="86"/>
      <c r="F34" s="87" t="s">
        <v>159</v>
      </c>
      <c r="G34" s="87"/>
      <c r="H34" s="116"/>
    </row>
    <row r="35" spans="2:8" x14ac:dyDescent="0.25">
      <c r="B35" s="86">
        <v>3111</v>
      </c>
      <c r="C35" s="93" t="s">
        <v>194</v>
      </c>
      <c r="D35" s="86"/>
      <c r="E35" s="86"/>
      <c r="F35" s="87" t="s">
        <v>159</v>
      </c>
      <c r="G35" s="87"/>
      <c r="H35" s="116"/>
    </row>
    <row r="36" spans="2:8" x14ac:dyDescent="0.25">
      <c r="B36" s="86">
        <v>313</v>
      </c>
      <c r="C36" s="86" t="s">
        <v>195</v>
      </c>
      <c r="D36" s="86"/>
      <c r="E36" s="86"/>
      <c r="F36" s="87" t="s">
        <v>159</v>
      </c>
      <c r="G36" s="87"/>
      <c r="H36" s="116"/>
    </row>
    <row r="37" spans="2:8" x14ac:dyDescent="0.25">
      <c r="B37" s="86">
        <v>3132</v>
      </c>
      <c r="C37" s="86" t="s">
        <v>196</v>
      </c>
      <c r="D37" s="86"/>
      <c r="E37" s="86"/>
      <c r="F37" s="87" t="s">
        <v>159</v>
      </c>
      <c r="G37" s="87"/>
      <c r="H37" s="116"/>
    </row>
    <row r="38" spans="2:8" x14ac:dyDescent="0.25">
      <c r="B38" s="93">
        <v>32</v>
      </c>
      <c r="C38" s="86" t="s">
        <v>187</v>
      </c>
      <c r="D38" s="86"/>
      <c r="E38" s="86"/>
      <c r="F38" s="87" t="s">
        <v>203</v>
      </c>
      <c r="G38" s="87" t="s">
        <v>202</v>
      </c>
      <c r="H38" s="116">
        <f>G38/F38*100</f>
        <v>69.461989035499144</v>
      </c>
    </row>
    <row r="39" spans="2:8" x14ac:dyDescent="0.25">
      <c r="B39" s="93">
        <v>321</v>
      </c>
      <c r="C39" s="86" t="s">
        <v>23</v>
      </c>
      <c r="D39" s="86"/>
      <c r="E39" s="86"/>
      <c r="F39" s="87" t="s">
        <v>159</v>
      </c>
      <c r="G39" s="87"/>
      <c r="H39" s="116"/>
    </row>
    <row r="40" spans="2:8" x14ac:dyDescent="0.25">
      <c r="B40" s="93">
        <v>3212</v>
      </c>
      <c r="C40" s="86" t="s">
        <v>282</v>
      </c>
      <c r="D40" s="86"/>
      <c r="E40" s="86"/>
      <c r="F40" s="87" t="s">
        <v>159</v>
      </c>
      <c r="G40" s="87"/>
      <c r="H40" s="116"/>
    </row>
    <row r="41" spans="2:8" x14ac:dyDescent="0.25">
      <c r="B41" s="86">
        <v>3236</v>
      </c>
      <c r="C41" s="86" t="s">
        <v>285</v>
      </c>
      <c r="D41" s="86"/>
      <c r="E41" s="86"/>
      <c r="F41" s="87" t="s">
        <v>159</v>
      </c>
      <c r="G41" s="87"/>
      <c r="H41" s="116"/>
    </row>
    <row r="42" spans="2:8" ht="15.75" x14ac:dyDescent="0.25">
      <c r="B42" s="88" t="s">
        <v>204</v>
      </c>
      <c r="C42" s="88"/>
      <c r="D42" s="88"/>
      <c r="E42" s="88"/>
      <c r="F42" s="89"/>
      <c r="G42" s="89"/>
      <c r="H42" s="117"/>
    </row>
    <row r="43" spans="2:8" x14ac:dyDescent="0.25">
      <c r="B43" s="86" t="s">
        <v>283</v>
      </c>
      <c r="C43" s="86"/>
      <c r="D43" s="86"/>
      <c r="E43" s="86" t="s">
        <v>206</v>
      </c>
      <c r="F43" s="91" t="s">
        <v>205</v>
      </c>
      <c r="G43" s="91" t="s">
        <v>205</v>
      </c>
      <c r="H43" s="116"/>
    </row>
    <row r="44" spans="2:8" x14ac:dyDescent="0.25">
      <c r="B44" s="93">
        <v>32</v>
      </c>
      <c r="C44" s="86" t="s">
        <v>187</v>
      </c>
      <c r="D44" s="86"/>
      <c r="E44" s="86"/>
      <c r="F44" s="87">
        <v>60</v>
      </c>
      <c r="G44" s="87">
        <v>0</v>
      </c>
      <c r="H44" s="116"/>
    </row>
    <row r="45" spans="2:8" ht="15.75" x14ac:dyDescent="0.25">
      <c r="B45" s="88" t="s">
        <v>207</v>
      </c>
      <c r="C45" s="88"/>
      <c r="D45" s="88"/>
      <c r="E45" s="94"/>
      <c r="F45" s="95"/>
      <c r="G45" s="96"/>
      <c r="H45" s="117"/>
    </row>
    <row r="46" spans="2:8" x14ac:dyDescent="0.25">
      <c r="B46" s="86" t="s">
        <v>208</v>
      </c>
      <c r="C46" s="86"/>
      <c r="D46" s="86"/>
      <c r="E46" s="86"/>
      <c r="F46" s="85" t="s">
        <v>209</v>
      </c>
      <c r="G46" s="85" t="s">
        <v>209</v>
      </c>
      <c r="H46" s="122">
        <v>100</v>
      </c>
    </row>
    <row r="47" spans="2:8" x14ac:dyDescent="0.25">
      <c r="B47" s="93">
        <v>38</v>
      </c>
      <c r="C47" s="86" t="s">
        <v>211</v>
      </c>
      <c r="D47" s="86"/>
      <c r="E47" s="86"/>
      <c r="F47" s="85" t="s">
        <v>209</v>
      </c>
      <c r="G47" s="87" t="s">
        <v>209</v>
      </c>
      <c r="H47" s="116"/>
    </row>
    <row r="48" spans="2:8" x14ac:dyDescent="0.25">
      <c r="B48" s="86">
        <v>381</v>
      </c>
      <c r="C48" s="86" t="s">
        <v>141</v>
      </c>
      <c r="D48" s="86"/>
      <c r="E48" s="86"/>
      <c r="F48" s="87"/>
      <c r="G48" s="87" t="s">
        <v>209</v>
      </c>
      <c r="H48" s="116"/>
    </row>
    <row r="49" spans="2:8" x14ac:dyDescent="0.25">
      <c r="B49" s="86">
        <v>3812</v>
      </c>
      <c r="C49" s="86" t="s">
        <v>210</v>
      </c>
      <c r="D49" s="86"/>
      <c r="E49" s="86"/>
      <c r="F49" s="87"/>
      <c r="G49" s="87" t="s">
        <v>209</v>
      </c>
      <c r="H49" s="116"/>
    </row>
    <row r="50" spans="2:8" ht="15.75" x14ac:dyDescent="0.25">
      <c r="B50" s="88" t="s">
        <v>212</v>
      </c>
      <c r="C50" s="88"/>
      <c r="D50" s="88"/>
      <c r="E50" s="88"/>
      <c r="F50" s="89"/>
      <c r="G50" s="96"/>
      <c r="H50" s="117"/>
    </row>
    <row r="51" spans="2:8" x14ac:dyDescent="0.25">
      <c r="B51" s="83" t="s">
        <v>185</v>
      </c>
      <c r="C51" s="84"/>
      <c r="D51" s="84"/>
      <c r="E51" s="84"/>
      <c r="F51" s="87" t="s">
        <v>213</v>
      </c>
      <c r="G51" s="87" t="s">
        <v>179</v>
      </c>
      <c r="H51" s="116"/>
    </row>
    <row r="52" spans="2:8" x14ac:dyDescent="0.25">
      <c r="B52" s="93">
        <v>32</v>
      </c>
      <c r="C52" s="86" t="s">
        <v>187</v>
      </c>
      <c r="D52" s="86"/>
      <c r="E52" s="86"/>
      <c r="F52" s="87" t="s">
        <v>213</v>
      </c>
      <c r="G52" s="87" t="s">
        <v>179</v>
      </c>
      <c r="H52" s="116"/>
    </row>
    <row r="53" spans="2:8" ht="15.75" x14ac:dyDescent="0.25">
      <c r="B53" s="88" t="s">
        <v>214</v>
      </c>
      <c r="C53" s="88"/>
      <c r="D53" s="88"/>
      <c r="E53" s="88"/>
      <c r="F53" s="96"/>
      <c r="G53" s="96"/>
      <c r="H53" s="117"/>
    </row>
    <row r="54" spans="2:8" x14ac:dyDescent="0.25">
      <c r="B54" s="83" t="s">
        <v>185</v>
      </c>
      <c r="C54" s="84"/>
      <c r="D54" s="84"/>
      <c r="E54" s="84"/>
      <c r="F54" s="85" t="s">
        <v>215</v>
      </c>
      <c r="G54" s="85" t="s">
        <v>215</v>
      </c>
      <c r="H54" s="122">
        <v>100</v>
      </c>
    </row>
    <row r="55" spans="2:8" x14ac:dyDescent="0.25">
      <c r="B55" s="86">
        <v>31</v>
      </c>
      <c r="C55" s="93" t="s">
        <v>192</v>
      </c>
      <c r="D55" s="86"/>
      <c r="E55" s="86"/>
      <c r="F55" s="85" t="s">
        <v>215</v>
      </c>
      <c r="G55" s="85">
        <v>3446.92</v>
      </c>
      <c r="H55" s="116"/>
    </row>
    <row r="56" spans="2:8" x14ac:dyDescent="0.25">
      <c r="B56" s="86">
        <v>311</v>
      </c>
      <c r="C56" s="93" t="s">
        <v>193</v>
      </c>
      <c r="D56" s="86"/>
      <c r="E56" s="86"/>
      <c r="F56" s="87"/>
      <c r="G56" s="87">
        <f>+G55-G57</f>
        <v>3046.92</v>
      </c>
      <c r="H56" s="116"/>
    </row>
    <row r="57" spans="2:8" x14ac:dyDescent="0.25">
      <c r="B57" s="86">
        <v>312</v>
      </c>
      <c r="C57" s="93" t="s">
        <v>281</v>
      </c>
      <c r="D57" s="86"/>
      <c r="E57" s="86"/>
      <c r="F57" s="87"/>
      <c r="G57" s="87">
        <v>400</v>
      </c>
      <c r="H57" s="116"/>
    </row>
    <row r="58" spans="2:8" x14ac:dyDescent="0.25">
      <c r="B58" s="86">
        <v>3111</v>
      </c>
      <c r="C58" s="93" t="s">
        <v>194</v>
      </c>
      <c r="D58" s="86"/>
      <c r="E58" s="86"/>
      <c r="F58" s="87"/>
      <c r="G58" s="87">
        <v>3046.92</v>
      </c>
      <c r="H58" s="116"/>
    </row>
    <row r="59" spans="2:8" x14ac:dyDescent="0.25">
      <c r="B59" s="86">
        <v>313</v>
      </c>
      <c r="C59" s="86" t="s">
        <v>195</v>
      </c>
      <c r="D59" s="86"/>
      <c r="E59" s="86"/>
      <c r="F59" s="87"/>
      <c r="G59" s="87">
        <v>553.28</v>
      </c>
      <c r="H59" s="116"/>
    </row>
    <row r="60" spans="2:8" x14ac:dyDescent="0.25">
      <c r="B60" s="86">
        <v>3132</v>
      </c>
      <c r="C60" s="86" t="s">
        <v>196</v>
      </c>
      <c r="D60" s="86"/>
      <c r="E60" s="86"/>
      <c r="F60" s="87"/>
      <c r="G60" s="87">
        <v>553.28</v>
      </c>
      <c r="H60" s="116"/>
    </row>
    <row r="61" spans="2:8" x14ac:dyDescent="0.25">
      <c r="B61" s="258" t="s">
        <v>217</v>
      </c>
      <c r="C61" s="258"/>
      <c r="D61" s="258"/>
      <c r="E61" s="258"/>
      <c r="F61" s="85" t="s">
        <v>218</v>
      </c>
      <c r="G61" s="85" t="s">
        <v>218</v>
      </c>
      <c r="H61" s="122">
        <v>100</v>
      </c>
    </row>
    <row r="62" spans="2:8" x14ac:dyDescent="0.25">
      <c r="B62" s="86">
        <v>31</v>
      </c>
      <c r="C62" s="93" t="s">
        <v>192</v>
      </c>
      <c r="D62" s="86"/>
      <c r="E62" s="86"/>
      <c r="F62" s="85"/>
      <c r="G62" s="85">
        <v>2768.68</v>
      </c>
      <c r="H62" s="116"/>
    </row>
    <row r="63" spans="2:8" x14ac:dyDescent="0.25">
      <c r="B63" s="86">
        <v>311</v>
      </c>
      <c r="C63" s="93" t="s">
        <v>193</v>
      </c>
      <c r="D63" s="86"/>
      <c r="E63" s="86"/>
      <c r="F63" s="85"/>
      <c r="G63" s="87">
        <f>+G62-G65</f>
        <v>2245.85</v>
      </c>
      <c r="H63" s="116"/>
    </row>
    <row r="64" spans="2:8" x14ac:dyDescent="0.25">
      <c r="B64" s="86">
        <v>3111</v>
      </c>
      <c r="C64" s="93" t="s">
        <v>194</v>
      </c>
      <c r="D64" s="86"/>
      <c r="E64" s="86"/>
      <c r="F64" s="87"/>
      <c r="G64" s="87">
        <v>2245.85</v>
      </c>
      <c r="H64" s="116"/>
    </row>
    <row r="65" spans="2:8" x14ac:dyDescent="0.25">
      <c r="B65" s="86">
        <v>313</v>
      </c>
      <c r="C65" s="86" t="s">
        <v>195</v>
      </c>
      <c r="D65" s="86"/>
      <c r="E65" s="86"/>
      <c r="F65" s="87"/>
      <c r="G65" s="87">
        <v>522.83000000000004</v>
      </c>
      <c r="H65" s="116"/>
    </row>
    <row r="66" spans="2:8" x14ac:dyDescent="0.25">
      <c r="B66" s="86">
        <v>3132</v>
      </c>
      <c r="C66" s="86" t="s">
        <v>196</v>
      </c>
      <c r="D66" s="86"/>
      <c r="E66" s="86"/>
      <c r="F66" s="87"/>
      <c r="G66" s="87">
        <v>522.83000000000004</v>
      </c>
      <c r="H66" s="116"/>
    </row>
    <row r="67" spans="2:8" x14ac:dyDescent="0.25">
      <c r="B67" s="84" t="s">
        <v>219</v>
      </c>
      <c r="C67" s="84"/>
      <c r="D67" s="84"/>
      <c r="E67" s="84" t="s">
        <v>220</v>
      </c>
      <c r="F67" s="87" t="s">
        <v>221</v>
      </c>
      <c r="G67" s="87" t="s">
        <v>222</v>
      </c>
      <c r="H67" s="122">
        <v>100</v>
      </c>
    </row>
    <row r="68" spans="2:8" x14ac:dyDescent="0.25">
      <c r="B68" s="86">
        <v>31</v>
      </c>
      <c r="C68" s="93" t="s">
        <v>192</v>
      </c>
      <c r="D68" s="86"/>
      <c r="E68" s="86"/>
      <c r="F68" s="87" t="s">
        <v>221</v>
      </c>
      <c r="G68" s="87">
        <v>2221.7600000000002</v>
      </c>
      <c r="H68" s="116"/>
    </row>
    <row r="69" spans="2:8" x14ac:dyDescent="0.25">
      <c r="B69" s="86">
        <v>311</v>
      </c>
      <c r="C69" s="93" t="s">
        <v>193</v>
      </c>
      <c r="D69" s="86"/>
      <c r="E69" s="86"/>
      <c r="F69" s="87"/>
      <c r="G69" s="87">
        <f>+G68-G71</f>
        <v>2037.7900000000002</v>
      </c>
      <c r="H69" s="116"/>
    </row>
    <row r="70" spans="2:8" x14ac:dyDescent="0.25">
      <c r="B70" s="86">
        <v>3111</v>
      </c>
      <c r="C70" s="93" t="s">
        <v>194</v>
      </c>
      <c r="D70" s="86"/>
      <c r="E70" s="86"/>
      <c r="F70" s="87"/>
      <c r="G70" s="87">
        <v>2037.79</v>
      </c>
      <c r="H70" s="116"/>
    </row>
    <row r="71" spans="2:8" x14ac:dyDescent="0.25">
      <c r="B71" s="86">
        <v>313</v>
      </c>
      <c r="C71" s="86" t="s">
        <v>195</v>
      </c>
      <c r="D71" s="86"/>
      <c r="E71" s="86"/>
      <c r="F71" s="87"/>
      <c r="G71" s="87">
        <v>183.97</v>
      </c>
      <c r="H71" s="116"/>
    </row>
    <row r="72" spans="2:8" x14ac:dyDescent="0.25">
      <c r="B72" s="86">
        <v>3132</v>
      </c>
      <c r="C72" s="86" t="s">
        <v>196</v>
      </c>
      <c r="D72" s="86"/>
      <c r="E72" s="86"/>
      <c r="F72" s="87"/>
      <c r="G72" s="87">
        <v>183.97</v>
      </c>
      <c r="H72" s="116"/>
    </row>
    <row r="73" spans="2:8" ht="15.75" x14ac:dyDescent="0.25">
      <c r="B73" s="88" t="s">
        <v>223</v>
      </c>
      <c r="C73" s="88"/>
      <c r="D73" s="88"/>
      <c r="E73" s="88"/>
      <c r="F73" s="89">
        <v>8660.7199999999993</v>
      </c>
      <c r="G73" s="89">
        <v>7945.5</v>
      </c>
      <c r="H73" s="123">
        <f>G73/F73*100</f>
        <v>91.741795139434146</v>
      </c>
    </row>
    <row r="74" spans="2:8" ht="15.75" x14ac:dyDescent="0.25">
      <c r="B74" s="83" t="s">
        <v>185</v>
      </c>
      <c r="C74" s="84"/>
      <c r="D74" s="84"/>
      <c r="E74" s="84"/>
      <c r="F74" s="85">
        <v>3988.93</v>
      </c>
      <c r="G74" s="85" t="s">
        <v>225</v>
      </c>
      <c r="H74" s="124">
        <f>+G74/F74*100</f>
        <v>91.726352681044801</v>
      </c>
    </row>
    <row r="75" spans="2:8" x14ac:dyDescent="0.25">
      <c r="B75" s="86">
        <v>31</v>
      </c>
      <c r="C75" s="93" t="s">
        <v>192</v>
      </c>
      <c r="D75" s="86"/>
      <c r="E75" s="86"/>
      <c r="F75" s="87" t="s">
        <v>224</v>
      </c>
      <c r="G75" s="87">
        <v>3559.57</v>
      </c>
      <c r="H75" s="116"/>
    </row>
    <row r="76" spans="2:8" x14ac:dyDescent="0.25">
      <c r="B76" s="93">
        <v>32</v>
      </c>
      <c r="C76" s="86" t="s">
        <v>187</v>
      </c>
      <c r="D76" s="86"/>
      <c r="E76" s="86"/>
      <c r="F76" s="87">
        <v>99.33</v>
      </c>
      <c r="G76" s="87">
        <v>99.33</v>
      </c>
      <c r="H76" s="116"/>
    </row>
    <row r="77" spans="2:8" x14ac:dyDescent="0.25">
      <c r="B77" s="84" t="s">
        <v>226</v>
      </c>
      <c r="C77" s="84"/>
      <c r="D77" s="84"/>
      <c r="E77" s="84"/>
      <c r="F77" s="85" t="s">
        <v>227</v>
      </c>
      <c r="G77" s="85" t="s">
        <v>228</v>
      </c>
      <c r="H77" s="116">
        <f>G77/F77*100</f>
        <v>91.740265669810384</v>
      </c>
    </row>
    <row r="78" spans="2:8" x14ac:dyDescent="0.25">
      <c r="B78" s="86">
        <v>31</v>
      </c>
      <c r="C78" s="93" t="s">
        <v>192</v>
      </c>
      <c r="D78" s="86"/>
      <c r="E78" s="86"/>
      <c r="F78" s="87">
        <v>683.41</v>
      </c>
      <c r="G78" s="87">
        <v>625.52</v>
      </c>
      <c r="H78" s="116"/>
    </row>
    <row r="79" spans="2:8" x14ac:dyDescent="0.25">
      <c r="B79" s="93">
        <v>32</v>
      </c>
      <c r="C79" s="86" t="s">
        <v>187</v>
      </c>
      <c r="D79" s="86"/>
      <c r="E79" s="86"/>
      <c r="F79" s="87">
        <v>17.46</v>
      </c>
      <c r="G79" s="87">
        <v>17.46</v>
      </c>
      <c r="H79" s="116"/>
    </row>
    <row r="80" spans="2:8" x14ac:dyDescent="0.25">
      <c r="B80" s="97" t="s">
        <v>216</v>
      </c>
      <c r="C80" s="97"/>
      <c r="D80" s="97"/>
      <c r="E80" s="97"/>
      <c r="F80" s="85" t="s">
        <v>230</v>
      </c>
      <c r="G80" s="85" t="s">
        <v>229</v>
      </c>
      <c r="H80" s="116"/>
    </row>
    <row r="81" spans="2:8" ht="13.5" customHeight="1" x14ac:dyDescent="0.25">
      <c r="B81" s="86">
        <v>31</v>
      </c>
      <c r="C81" s="93" t="s">
        <v>192</v>
      </c>
      <c r="D81" s="86"/>
      <c r="E81" s="86"/>
      <c r="F81" s="87">
        <v>3872.68</v>
      </c>
      <c r="G81" s="87">
        <v>3544.71</v>
      </c>
      <c r="H81" s="116"/>
    </row>
    <row r="82" spans="2:8" x14ac:dyDescent="0.25">
      <c r="B82" s="93">
        <v>32</v>
      </c>
      <c r="C82" s="86" t="s">
        <v>187</v>
      </c>
      <c r="D82" s="86"/>
      <c r="E82" s="86"/>
      <c r="F82" s="87">
        <v>98.91</v>
      </c>
      <c r="G82" s="87">
        <v>98.91</v>
      </c>
      <c r="H82" s="116"/>
    </row>
    <row r="83" spans="2:8" ht="15.75" x14ac:dyDescent="0.25">
      <c r="B83" s="88" t="s">
        <v>231</v>
      </c>
      <c r="C83" s="88"/>
      <c r="D83" s="88"/>
      <c r="E83" s="88"/>
      <c r="F83" s="89">
        <v>27277.4</v>
      </c>
      <c r="G83" s="89">
        <f>+G85+G88</f>
        <v>6902.96</v>
      </c>
      <c r="H83" s="123">
        <f>G83/F83*100</f>
        <v>25.306517483337853</v>
      </c>
    </row>
    <row r="84" spans="2:8" ht="15.75" x14ac:dyDescent="0.25">
      <c r="B84" s="98" t="s">
        <v>284</v>
      </c>
      <c r="C84" s="98"/>
      <c r="D84" s="98"/>
      <c r="E84" s="98"/>
      <c r="F84" s="85">
        <v>0</v>
      </c>
      <c r="G84" s="85">
        <v>866.26</v>
      </c>
      <c r="H84" s="118"/>
    </row>
    <row r="85" spans="2:8" x14ac:dyDescent="0.25">
      <c r="B85" s="93">
        <v>31</v>
      </c>
      <c r="C85" s="93" t="s">
        <v>192</v>
      </c>
      <c r="D85" s="86"/>
      <c r="E85" s="86"/>
      <c r="F85" s="85">
        <v>0</v>
      </c>
      <c r="G85" s="85">
        <v>866.26</v>
      </c>
      <c r="H85" s="116"/>
    </row>
    <row r="86" spans="2:8" x14ac:dyDescent="0.25">
      <c r="B86" s="93">
        <v>312</v>
      </c>
      <c r="C86" s="86" t="s">
        <v>232</v>
      </c>
      <c r="D86" s="86"/>
      <c r="E86" s="86"/>
      <c r="F86" s="87"/>
      <c r="G86" s="87">
        <v>866.26</v>
      </c>
      <c r="H86" s="116"/>
    </row>
    <row r="87" spans="2:8" x14ac:dyDescent="0.25">
      <c r="B87" s="93">
        <v>3121</v>
      </c>
      <c r="C87" s="86" t="s">
        <v>232</v>
      </c>
      <c r="D87" s="86"/>
      <c r="E87" s="86"/>
      <c r="F87" s="87"/>
      <c r="G87" s="87">
        <v>866.26</v>
      </c>
      <c r="H87" s="116"/>
    </row>
    <row r="88" spans="2:8" x14ac:dyDescent="0.25">
      <c r="B88" s="93">
        <v>32</v>
      </c>
      <c r="C88" s="86" t="s">
        <v>187</v>
      </c>
      <c r="D88" s="86"/>
      <c r="E88" s="86"/>
      <c r="F88" s="85">
        <v>27277.4</v>
      </c>
      <c r="G88" s="85">
        <v>6036.7</v>
      </c>
      <c r="H88" s="116">
        <f>G88/F88</f>
        <v>0.22130774927229133</v>
      </c>
    </row>
    <row r="89" spans="2:8" x14ac:dyDescent="0.25">
      <c r="B89" s="93">
        <v>323</v>
      </c>
      <c r="C89" s="93" t="s">
        <v>233</v>
      </c>
      <c r="D89" s="86"/>
      <c r="E89" s="86"/>
      <c r="F89" s="87"/>
      <c r="G89" s="85">
        <v>5808</v>
      </c>
      <c r="H89" s="116"/>
    </row>
    <row r="90" spans="2:8" x14ac:dyDescent="0.25">
      <c r="B90" s="93">
        <v>3231</v>
      </c>
      <c r="C90" s="93" t="s">
        <v>234</v>
      </c>
      <c r="D90" s="86"/>
      <c r="E90" s="86"/>
      <c r="F90" s="87"/>
      <c r="G90" s="87">
        <v>5808</v>
      </c>
      <c r="H90" s="116"/>
    </row>
    <row r="91" spans="2:8" s="100" customFormat="1" ht="15.75" x14ac:dyDescent="0.25">
      <c r="B91" s="93">
        <v>329</v>
      </c>
      <c r="C91" s="93" t="s">
        <v>235</v>
      </c>
      <c r="D91" s="86"/>
      <c r="E91" s="86"/>
      <c r="F91" s="87"/>
      <c r="G91" s="85">
        <v>228.7</v>
      </c>
      <c r="H91" s="116"/>
    </row>
    <row r="92" spans="2:8" x14ac:dyDescent="0.25">
      <c r="B92" s="93">
        <v>3292</v>
      </c>
      <c r="C92" s="93" t="s">
        <v>236</v>
      </c>
      <c r="D92" s="86"/>
      <c r="E92" s="86"/>
      <c r="F92" s="87"/>
      <c r="G92" s="87">
        <v>228.7</v>
      </c>
      <c r="H92" s="116"/>
    </row>
    <row r="93" spans="2:8" ht="15.75" x14ac:dyDescent="0.25">
      <c r="B93" s="98" t="s">
        <v>237</v>
      </c>
      <c r="C93" s="98"/>
      <c r="D93" s="98"/>
      <c r="E93" s="98"/>
      <c r="F93" s="99">
        <v>30262.54</v>
      </c>
      <c r="G93" s="99">
        <v>27329</v>
      </c>
      <c r="H93" s="118">
        <f>G93/F93*100</f>
        <v>90.306365559533333</v>
      </c>
    </row>
    <row r="94" spans="2:8" x14ac:dyDescent="0.25">
      <c r="B94" s="93">
        <v>31</v>
      </c>
      <c r="C94" s="93" t="s">
        <v>192</v>
      </c>
      <c r="D94" s="86"/>
      <c r="E94" s="86"/>
      <c r="F94" s="87">
        <v>0</v>
      </c>
      <c r="G94" s="85">
        <v>183.74</v>
      </c>
      <c r="H94" s="116"/>
    </row>
    <row r="95" spans="2:8" x14ac:dyDescent="0.25">
      <c r="B95" s="93">
        <v>312</v>
      </c>
      <c r="C95" s="86" t="s">
        <v>232</v>
      </c>
      <c r="D95" s="86"/>
      <c r="E95" s="86"/>
      <c r="F95" s="87"/>
      <c r="G95" s="87">
        <v>183.74</v>
      </c>
      <c r="H95" s="116"/>
    </row>
    <row r="96" spans="2:8" x14ac:dyDescent="0.25">
      <c r="B96" s="93">
        <v>3121</v>
      </c>
      <c r="C96" s="86" t="s">
        <v>232</v>
      </c>
      <c r="D96" s="86"/>
      <c r="E96" s="86"/>
      <c r="F96" s="87"/>
      <c r="G96" s="87">
        <v>183.74</v>
      </c>
      <c r="H96" s="116"/>
    </row>
    <row r="97" spans="2:8" x14ac:dyDescent="0.25">
      <c r="B97" s="93">
        <v>32</v>
      </c>
      <c r="C97" s="86" t="s">
        <v>187</v>
      </c>
      <c r="D97" s="86"/>
      <c r="E97" s="86"/>
      <c r="F97" s="85">
        <v>30262.54</v>
      </c>
      <c r="G97" s="85">
        <v>27145.29</v>
      </c>
      <c r="H97" s="116">
        <f>G97/F97*100</f>
        <v>89.699311425941119</v>
      </c>
    </row>
    <row r="98" spans="2:8" x14ac:dyDescent="0.25">
      <c r="B98" s="93">
        <v>321</v>
      </c>
      <c r="C98" s="93" t="s">
        <v>23</v>
      </c>
      <c r="D98" s="86"/>
      <c r="E98" s="86"/>
      <c r="F98" s="87"/>
      <c r="G98" s="85">
        <v>21056.76</v>
      </c>
      <c r="H98" s="116"/>
    </row>
    <row r="99" spans="2:8" x14ac:dyDescent="0.25">
      <c r="B99" s="93">
        <v>3211</v>
      </c>
      <c r="C99" s="93" t="s">
        <v>24</v>
      </c>
      <c r="D99" s="86"/>
      <c r="E99" s="86"/>
      <c r="F99" s="87"/>
      <c r="G99" s="87">
        <v>20172.759999999998</v>
      </c>
      <c r="H99" s="116"/>
    </row>
    <row r="100" spans="2:8" x14ac:dyDescent="0.25">
      <c r="B100" s="93">
        <v>3213</v>
      </c>
      <c r="C100" s="93" t="s">
        <v>238</v>
      </c>
      <c r="D100" s="86"/>
      <c r="E100" s="86"/>
      <c r="F100" s="87"/>
      <c r="G100" s="87">
        <v>880</v>
      </c>
      <c r="H100" s="116"/>
    </row>
    <row r="101" spans="2:8" x14ac:dyDescent="0.25">
      <c r="B101" s="93">
        <v>322</v>
      </c>
      <c r="C101" s="93" t="s">
        <v>239</v>
      </c>
      <c r="D101" s="86"/>
      <c r="E101" s="86"/>
      <c r="F101" s="87"/>
      <c r="G101" s="85">
        <v>369</v>
      </c>
      <c r="H101" s="116"/>
    </row>
    <row r="102" spans="2:8" x14ac:dyDescent="0.25">
      <c r="B102" s="93">
        <v>3221</v>
      </c>
      <c r="C102" s="93" t="s">
        <v>240</v>
      </c>
      <c r="D102" s="86"/>
      <c r="E102" s="86"/>
      <c r="F102" s="87"/>
      <c r="G102" s="87">
        <v>35</v>
      </c>
      <c r="H102" s="116"/>
    </row>
    <row r="103" spans="2:8" x14ac:dyDescent="0.25">
      <c r="B103" s="93">
        <v>3225</v>
      </c>
      <c r="C103" s="93" t="s">
        <v>241</v>
      </c>
      <c r="D103" s="86"/>
      <c r="E103" s="86"/>
      <c r="F103" s="87"/>
      <c r="G103" s="87">
        <v>334</v>
      </c>
      <c r="H103" s="116"/>
    </row>
    <row r="104" spans="2:8" x14ac:dyDescent="0.25">
      <c r="B104" s="93">
        <v>323</v>
      </c>
      <c r="C104" s="93" t="s">
        <v>188</v>
      </c>
      <c r="D104" s="86"/>
      <c r="E104" s="86"/>
      <c r="F104" s="87"/>
      <c r="G104" s="85">
        <v>2630.75</v>
      </c>
      <c r="H104" s="116"/>
    </row>
    <row r="105" spans="2:8" x14ac:dyDescent="0.25">
      <c r="B105" s="93">
        <v>3231</v>
      </c>
      <c r="C105" s="93" t="s">
        <v>242</v>
      </c>
      <c r="D105" s="86"/>
      <c r="E105" s="86"/>
      <c r="F105" s="87"/>
      <c r="G105" s="87">
        <v>2578</v>
      </c>
      <c r="H105" s="116"/>
    </row>
    <row r="106" spans="2:8" x14ac:dyDescent="0.25">
      <c r="B106" s="93">
        <v>3239</v>
      </c>
      <c r="C106" s="93" t="s">
        <v>123</v>
      </c>
      <c r="D106" s="86"/>
      <c r="E106" s="86"/>
      <c r="F106" s="87"/>
      <c r="G106" s="87">
        <v>52.75</v>
      </c>
      <c r="H106" s="116"/>
    </row>
    <row r="107" spans="2:8" x14ac:dyDescent="0.25">
      <c r="B107" s="93">
        <v>329</v>
      </c>
      <c r="C107" s="93" t="s">
        <v>243</v>
      </c>
      <c r="D107" s="86"/>
      <c r="E107" s="86"/>
      <c r="F107" s="87"/>
      <c r="G107" s="85">
        <v>3092.78</v>
      </c>
      <c r="H107" s="116"/>
    </row>
    <row r="108" spans="2:8" x14ac:dyDescent="0.25">
      <c r="B108" s="93">
        <v>3293</v>
      </c>
      <c r="C108" s="93" t="s">
        <v>128</v>
      </c>
      <c r="D108" s="86"/>
      <c r="E108" s="86"/>
      <c r="F108" s="87"/>
      <c r="G108" s="87">
        <v>141.91</v>
      </c>
      <c r="H108" s="116"/>
    </row>
    <row r="109" spans="2:8" x14ac:dyDescent="0.25">
      <c r="B109" s="93">
        <v>3299</v>
      </c>
      <c r="C109" s="93" t="s">
        <v>125</v>
      </c>
      <c r="D109" s="86"/>
      <c r="E109" s="86"/>
      <c r="F109" s="87"/>
      <c r="G109" s="87">
        <v>2950.87</v>
      </c>
      <c r="H109" s="116"/>
    </row>
    <row r="110" spans="2:8" ht="15.75" x14ac:dyDescent="0.25">
      <c r="B110" s="88" t="s">
        <v>244</v>
      </c>
      <c r="C110" s="88"/>
      <c r="D110" s="88"/>
      <c r="E110" s="88"/>
      <c r="F110" s="89">
        <v>3394.35</v>
      </c>
      <c r="G110" s="89">
        <v>3393.61</v>
      </c>
      <c r="H110" s="123">
        <f>+G110/F110*100</f>
        <v>99.978199066095129</v>
      </c>
    </row>
    <row r="111" spans="2:8" x14ac:dyDescent="0.25">
      <c r="B111" s="84" t="s">
        <v>249</v>
      </c>
      <c r="C111" s="84"/>
      <c r="D111" s="84"/>
      <c r="E111" s="84"/>
      <c r="F111" s="85">
        <v>1435</v>
      </c>
      <c r="G111" s="85">
        <v>1434.31</v>
      </c>
      <c r="H111" s="116"/>
    </row>
    <row r="112" spans="2:8" x14ac:dyDescent="0.25">
      <c r="B112" s="93">
        <v>32</v>
      </c>
      <c r="C112" s="86" t="s">
        <v>187</v>
      </c>
      <c r="D112" s="86"/>
      <c r="E112" s="86"/>
      <c r="F112" s="87">
        <v>236</v>
      </c>
      <c r="G112" s="87">
        <v>235.31</v>
      </c>
      <c r="H112" s="116">
        <f>G112/F112*100</f>
        <v>99.707627118644069</v>
      </c>
    </row>
    <row r="113" spans="2:8" x14ac:dyDescent="0.25">
      <c r="B113" s="93">
        <v>321</v>
      </c>
      <c r="C113" s="93" t="s">
        <v>23</v>
      </c>
      <c r="D113" s="86"/>
      <c r="E113" s="86"/>
      <c r="F113" s="87"/>
      <c r="G113" s="87">
        <v>145.34</v>
      </c>
      <c r="H113" s="116"/>
    </row>
    <row r="114" spans="2:8" x14ac:dyDescent="0.25">
      <c r="B114" s="93">
        <v>3211</v>
      </c>
      <c r="C114" s="93" t="s">
        <v>24</v>
      </c>
      <c r="D114" s="86"/>
      <c r="E114" s="86"/>
      <c r="F114" s="87"/>
      <c r="G114" s="87">
        <v>145.34</v>
      </c>
      <c r="H114" s="116"/>
    </row>
    <row r="115" spans="2:8" x14ac:dyDescent="0.25">
      <c r="B115" s="93">
        <v>329</v>
      </c>
      <c r="C115" s="93" t="s">
        <v>243</v>
      </c>
      <c r="D115" s="86"/>
      <c r="E115" s="86"/>
      <c r="F115" s="87"/>
      <c r="G115" s="87">
        <v>89.97</v>
      </c>
      <c r="H115" s="116"/>
    </row>
    <row r="116" spans="2:8" x14ac:dyDescent="0.25">
      <c r="B116" s="93">
        <v>3299</v>
      </c>
      <c r="C116" s="93" t="s">
        <v>125</v>
      </c>
      <c r="D116" s="86"/>
      <c r="E116" s="86"/>
      <c r="F116" s="87"/>
      <c r="G116" s="87">
        <v>89.97</v>
      </c>
      <c r="H116" s="116"/>
    </row>
    <row r="117" spans="2:8" x14ac:dyDescent="0.25">
      <c r="B117" s="93">
        <v>4</v>
      </c>
      <c r="C117" s="93" t="s">
        <v>245</v>
      </c>
      <c r="D117" s="86"/>
      <c r="E117" s="86"/>
      <c r="F117" s="85">
        <v>1199</v>
      </c>
      <c r="G117" s="85">
        <v>1199</v>
      </c>
      <c r="H117" s="122">
        <v>100</v>
      </c>
    </row>
    <row r="118" spans="2:8" x14ac:dyDescent="0.25">
      <c r="B118" s="93">
        <v>42</v>
      </c>
      <c r="C118" s="93" t="s">
        <v>246</v>
      </c>
      <c r="D118" s="86"/>
      <c r="E118" s="86"/>
      <c r="F118" s="87"/>
      <c r="G118" s="85">
        <v>1199</v>
      </c>
      <c r="H118" s="116"/>
    </row>
    <row r="119" spans="2:8" x14ac:dyDescent="0.25">
      <c r="B119" s="93">
        <v>422</v>
      </c>
      <c r="C119" s="93" t="s">
        <v>247</v>
      </c>
      <c r="D119" s="86"/>
      <c r="E119" s="86"/>
      <c r="F119" s="87"/>
      <c r="G119" s="87">
        <v>1199</v>
      </c>
      <c r="H119" s="116"/>
    </row>
    <row r="120" spans="2:8" x14ac:dyDescent="0.25">
      <c r="B120" s="93">
        <v>4227</v>
      </c>
      <c r="C120" s="93" t="s">
        <v>248</v>
      </c>
      <c r="D120" s="86"/>
      <c r="E120" s="86"/>
      <c r="F120" s="87"/>
      <c r="G120" s="87">
        <v>1199</v>
      </c>
      <c r="H120" s="116"/>
    </row>
    <row r="121" spans="2:8" x14ac:dyDescent="0.25">
      <c r="B121" s="84" t="s">
        <v>250</v>
      </c>
      <c r="C121" s="84"/>
      <c r="D121" s="84"/>
      <c r="E121" s="84"/>
      <c r="F121" s="85">
        <v>1959.35</v>
      </c>
      <c r="G121" s="85">
        <v>1959.3</v>
      </c>
      <c r="H121" s="122">
        <f>G121/F121*100</f>
        <v>99.997448133309518</v>
      </c>
    </row>
    <row r="122" spans="2:8" x14ac:dyDescent="0.25">
      <c r="B122" s="93">
        <v>32</v>
      </c>
      <c r="C122" s="86" t="s">
        <v>187</v>
      </c>
      <c r="D122" s="86"/>
      <c r="E122" s="86"/>
      <c r="F122" s="85">
        <v>0</v>
      </c>
      <c r="G122" s="85">
        <v>209.32</v>
      </c>
      <c r="H122" s="116"/>
    </row>
    <row r="123" spans="2:8" x14ac:dyDescent="0.25">
      <c r="B123" s="93">
        <v>321</v>
      </c>
      <c r="C123" s="93" t="s">
        <v>23</v>
      </c>
      <c r="D123" s="86"/>
      <c r="E123" s="86"/>
      <c r="F123" s="87"/>
      <c r="G123" s="87">
        <v>209.32</v>
      </c>
      <c r="H123" s="116"/>
    </row>
    <row r="124" spans="2:8" x14ac:dyDescent="0.25">
      <c r="B124" s="93">
        <v>3211</v>
      </c>
      <c r="C124" s="93" t="s">
        <v>24</v>
      </c>
      <c r="D124" s="86"/>
      <c r="E124" s="86"/>
      <c r="F124" s="87"/>
      <c r="G124" s="87">
        <v>209.32</v>
      </c>
      <c r="H124" s="116"/>
    </row>
    <row r="125" spans="2:8" x14ac:dyDescent="0.25">
      <c r="B125" s="93">
        <v>323</v>
      </c>
      <c r="C125" s="93" t="s">
        <v>188</v>
      </c>
      <c r="D125" s="86"/>
      <c r="E125" s="86"/>
      <c r="F125" s="87"/>
      <c r="G125" s="85">
        <f>+G126+G127</f>
        <v>1750</v>
      </c>
      <c r="H125" s="116"/>
    </row>
    <row r="126" spans="2:8" x14ac:dyDescent="0.25">
      <c r="B126" s="93">
        <v>3231</v>
      </c>
      <c r="C126" s="93" t="s">
        <v>242</v>
      </c>
      <c r="D126" s="86"/>
      <c r="E126" s="86"/>
      <c r="F126" s="87"/>
      <c r="G126" s="87">
        <v>1250</v>
      </c>
      <c r="H126" s="116"/>
    </row>
    <row r="127" spans="2:8" x14ac:dyDescent="0.25">
      <c r="B127" s="93">
        <v>3237</v>
      </c>
      <c r="C127" s="93" t="s">
        <v>251</v>
      </c>
      <c r="D127" s="86"/>
      <c r="E127" s="86"/>
      <c r="F127" s="87"/>
      <c r="G127" s="87">
        <v>500</v>
      </c>
      <c r="H127" s="116"/>
    </row>
    <row r="128" spans="2:8" ht="15.75" x14ac:dyDescent="0.25">
      <c r="B128" s="88" t="s">
        <v>252</v>
      </c>
      <c r="C128" s="88"/>
      <c r="D128" s="88"/>
      <c r="E128" s="88"/>
      <c r="F128" s="89">
        <v>4000</v>
      </c>
      <c r="G128" s="89">
        <v>3995.95</v>
      </c>
      <c r="H128" s="123">
        <f>G128/F128*100</f>
        <v>99.898749999999993</v>
      </c>
    </row>
    <row r="129" spans="2:8" x14ac:dyDescent="0.25">
      <c r="B129" s="84" t="s">
        <v>250</v>
      </c>
      <c r="C129" s="84"/>
      <c r="D129" s="84"/>
      <c r="E129" s="84"/>
      <c r="F129" s="85">
        <v>4000</v>
      </c>
      <c r="G129" s="85">
        <v>3995.95</v>
      </c>
      <c r="H129" s="122">
        <f>G129/F129*100</f>
        <v>99.898749999999993</v>
      </c>
    </row>
    <row r="130" spans="2:8" x14ac:dyDescent="0.25">
      <c r="B130" s="93">
        <v>32</v>
      </c>
      <c r="C130" s="86" t="s">
        <v>187</v>
      </c>
      <c r="D130" s="86"/>
      <c r="E130" s="86"/>
      <c r="F130" s="85">
        <v>2787</v>
      </c>
      <c r="G130" s="85">
        <v>2782.95</v>
      </c>
      <c r="H130" s="116"/>
    </row>
    <row r="131" spans="2:8" x14ac:dyDescent="0.25">
      <c r="B131" s="93">
        <v>322</v>
      </c>
      <c r="C131" s="93" t="s">
        <v>239</v>
      </c>
      <c r="D131" s="86"/>
      <c r="E131" s="86"/>
      <c r="F131" s="87"/>
      <c r="G131" s="85">
        <v>40</v>
      </c>
      <c r="H131" s="116"/>
    </row>
    <row r="132" spans="2:8" x14ac:dyDescent="0.25">
      <c r="B132" s="93">
        <v>3221</v>
      </c>
      <c r="C132" s="93" t="s">
        <v>240</v>
      </c>
      <c r="D132" s="86"/>
      <c r="E132" s="86"/>
      <c r="F132" s="87"/>
      <c r="G132" s="87">
        <v>40</v>
      </c>
      <c r="H132" s="116"/>
    </row>
    <row r="133" spans="2:8" x14ac:dyDescent="0.25">
      <c r="B133" s="93">
        <v>3225</v>
      </c>
      <c r="C133" s="93" t="s">
        <v>241</v>
      </c>
      <c r="D133" s="86"/>
      <c r="E133" s="86"/>
      <c r="F133" s="87"/>
      <c r="G133" s="87">
        <v>86.39</v>
      </c>
      <c r="H133" s="116"/>
    </row>
    <row r="134" spans="2:8" x14ac:dyDescent="0.25">
      <c r="B134" s="93">
        <v>323</v>
      </c>
      <c r="C134" s="93" t="s">
        <v>188</v>
      </c>
      <c r="D134" s="86"/>
      <c r="E134" s="86"/>
      <c r="F134" s="87"/>
      <c r="G134" s="85">
        <f>+G135+G136</f>
        <v>2656.56</v>
      </c>
      <c r="H134" s="116"/>
    </row>
    <row r="135" spans="2:8" x14ac:dyDescent="0.25">
      <c r="B135" s="93">
        <v>3239</v>
      </c>
      <c r="C135" s="93" t="s">
        <v>123</v>
      </c>
      <c r="D135" s="86"/>
      <c r="E135" s="86"/>
      <c r="F135" s="87"/>
      <c r="G135" s="87">
        <v>2165.94</v>
      </c>
      <c r="H135" s="116"/>
    </row>
    <row r="136" spans="2:8" x14ac:dyDescent="0.25">
      <c r="B136" s="93">
        <v>329</v>
      </c>
      <c r="C136" s="93" t="s">
        <v>243</v>
      </c>
      <c r="D136" s="86"/>
      <c r="E136" s="86"/>
      <c r="F136" s="87"/>
      <c r="G136" s="85">
        <f>215.02+275.6</f>
        <v>490.62</v>
      </c>
      <c r="H136" s="116"/>
    </row>
    <row r="137" spans="2:8" x14ac:dyDescent="0.25">
      <c r="B137" s="93">
        <v>3299</v>
      </c>
      <c r="C137" s="93" t="s">
        <v>243</v>
      </c>
      <c r="D137" s="86"/>
      <c r="E137" s="86"/>
      <c r="F137" s="87"/>
      <c r="G137" s="87">
        <f>215.02+275.6</f>
        <v>490.62</v>
      </c>
      <c r="H137" s="116"/>
    </row>
    <row r="138" spans="2:8" x14ac:dyDescent="0.25">
      <c r="B138" s="93">
        <v>4</v>
      </c>
      <c r="C138" s="93" t="s">
        <v>245</v>
      </c>
      <c r="D138" s="86"/>
      <c r="E138" s="86"/>
      <c r="F138" s="85">
        <v>1213</v>
      </c>
      <c r="G138" s="85">
        <v>1213</v>
      </c>
      <c r="H138" s="116"/>
    </row>
    <row r="139" spans="2:8" x14ac:dyDescent="0.25">
      <c r="B139" s="93">
        <v>42</v>
      </c>
      <c r="C139" s="93" t="s">
        <v>246</v>
      </c>
      <c r="D139" s="86"/>
      <c r="E139" s="86"/>
      <c r="F139" s="85">
        <v>1213</v>
      </c>
      <c r="G139" s="85">
        <v>1213</v>
      </c>
      <c r="H139" s="116"/>
    </row>
    <row r="140" spans="2:8" x14ac:dyDescent="0.25">
      <c r="B140" s="93">
        <v>422</v>
      </c>
      <c r="C140" s="93" t="s">
        <v>247</v>
      </c>
      <c r="D140" s="86"/>
      <c r="E140" s="86"/>
      <c r="F140" s="87"/>
      <c r="G140" s="87">
        <v>1213</v>
      </c>
      <c r="H140" s="116"/>
    </row>
    <row r="141" spans="2:8" x14ac:dyDescent="0.25">
      <c r="B141" s="93">
        <v>4226</v>
      </c>
      <c r="C141" s="93" t="s">
        <v>145</v>
      </c>
      <c r="D141" s="86"/>
      <c r="E141" s="86"/>
      <c r="F141" s="87"/>
      <c r="G141" s="87">
        <v>1213</v>
      </c>
      <c r="H141" s="116"/>
    </row>
    <row r="142" spans="2:8" ht="15.75" x14ac:dyDescent="0.25">
      <c r="B142" s="88" t="s">
        <v>253</v>
      </c>
      <c r="C142" s="88"/>
      <c r="D142" s="88"/>
      <c r="E142" s="88"/>
      <c r="F142" s="108">
        <v>1228.82</v>
      </c>
      <c r="G142" s="108">
        <v>1228.82</v>
      </c>
      <c r="H142" s="123">
        <v>100</v>
      </c>
    </row>
    <row r="143" spans="2:8" x14ac:dyDescent="0.25">
      <c r="B143" s="86" t="s">
        <v>250</v>
      </c>
      <c r="C143" s="86"/>
      <c r="D143" s="86"/>
      <c r="E143" s="86"/>
      <c r="F143" s="85">
        <v>1228.82</v>
      </c>
      <c r="G143" s="85">
        <v>1228.82</v>
      </c>
      <c r="H143" s="116">
        <v>100</v>
      </c>
    </row>
    <row r="144" spans="2:8" x14ac:dyDescent="0.25">
      <c r="B144" s="93">
        <v>32</v>
      </c>
      <c r="C144" s="86" t="s">
        <v>187</v>
      </c>
      <c r="D144" s="86"/>
      <c r="E144" s="86"/>
      <c r="F144" s="85">
        <v>1228.82</v>
      </c>
      <c r="G144" s="85">
        <v>1228.82</v>
      </c>
      <c r="H144" s="116"/>
    </row>
    <row r="145" spans="2:8" x14ac:dyDescent="0.25">
      <c r="B145" s="93">
        <v>322</v>
      </c>
      <c r="C145" s="93" t="s">
        <v>239</v>
      </c>
      <c r="D145" s="86"/>
      <c r="E145" s="86"/>
      <c r="F145" s="87"/>
      <c r="G145" s="87">
        <v>1228.82</v>
      </c>
      <c r="H145" s="116"/>
    </row>
    <row r="146" spans="2:8" x14ac:dyDescent="0.25">
      <c r="B146" s="93">
        <v>3221</v>
      </c>
      <c r="C146" s="93" t="s">
        <v>240</v>
      </c>
      <c r="D146" s="86"/>
      <c r="E146" s="86"/>
      <c r="F146" s="87"/>
      <c r="G146" s="87">
        <v>1228.82</v>
      </c>
      <c r="H146" s="116"/>
    </row>
    <row r="147" spans="2:8" ht="19.5" x14ac:dyDescent="0.35">
      <c r="B147" s="101" t="s">
        <v>254</v>
      </c>
      <c r="C147" s="101"/>
      <c r="D147" s="101"/>
      <c r="E147" s="101"/>
      <c r="F147" s="115">
        <v>2323176.5299999998</v>
      </c>
      <c r="G147" s="115">
        <v>2111965.63</v>
      </c>
      <c r="H147" s="119">
        <f>G147/F147*100</f>
        <v>90.908529882574186</v>
      </c>
    </row>
    <row r="148" spans="2:8" ht="15.75" x14ac:dyDescent="0.25">
      <c r="B148" s="102" t="s">
        <v>255</v>
      </c>
      <c r="C148" s="102"/>
      <c r="D148" s="102"/>
      <c r="E148" s="102"/>
      <c r="F148" s="103">
        <v>2314457.2799999998</v>
      </c>
      <c r="G148" s="103">
        <v>2104382.37</v>
      </c>
      <c r="H148" s="120">
        <f>G148/F148*100</f>
        <v>90.923361955507787</v>
      </c>
    </row>
    <row r="149" spans="2:8" x14ac:dyDescent="0.25">
      <c r="B149" s="84" t="s">
        <v>256</v>
      </c>
      <c r="C149" s="84"/>
      <c r="D149" s="84"/>
      <c r="E149" s="84"/>
      <c r="F149" s="87"/>
      <c r="G149" s="87"/>
      <c r="H149" s="116"/>
    </row>
    <row r="150" spans="2:8" x14ac:dyDescent="0.25">
      <c r="B150" s="93">
        <v>32</v>
      </c>
      <c r="C150" s="86" t="s">
        <v>187</v>
      </c>
      <c r="D150" s="86"/>
      <c r="E150" s="86"/>
      <c r="F150" s="85">
        <v>3450</v>
      </c>
      <c r="G150" s="85">
        <v>1464.62</v>
      </c>
      <c r="H150" s="122">
        <f>G150/F150*100</f>
        <v>42.452753623188407</v>
      </c>
    </row>
    <row r="151" spans="2:8" x14ac:dyDescent="0.25">
      <c r="B151" s="93">
        <v>322</v>
      </c>
      <c r="C151" s="93" t="s">
        <v>239</v>
      </c>
      <c r="D151" s="86"/>
      <c r="E151" s="86"/>
      <c r="F151" s="87"/>
      <c r="G151" s="85">
        <v>1014.11</v>
      </c>
      <c r="H151" s="116"/>
    </row>
    <row r="152" spans="2:8" x14ac:dyDescent="0.25">
      <c r="B152" s="93">
        <v>3221</v>
      </c>
      <c r="C152" s="93" t="s">
        <v>240</v>
      </c>
      <c r="D152" s="86"/>
      <c r="E152" s="86"/>
      <c r="F152" s="87"/>
      <c r="G152" s="87">
        <v>1014.11</v>
      </c>
      <c r="H152" s="116"/>
    </row>
    <row r="153" spans="2:8" x14ac:dyDescent="0.25">
      <c r="B153" s="93">
        <v>329</v>
      </c>
      <c r="C153" s="93" t="s">
        <v>243</v>
      </c>
      <c r="D153" s="86"/>
      <c r="E153" s="86"/>
      <c r="F153" s="87"/>
      <c r="G153" s="85">
        <f>+G154+G155</f>
        <v>450.51</v>
      </c>
      <c r="H153" s="116"/>
    </row>
    <row r="154" spans="2:8" x14ac:dyDescent="0.25">
      <c r="B154" s="93">
        <v>3293</v>
      </c>
      <c r="C154" s="93" t="s">
        <v>128</v>
      </c>
      <c r="D154" s="86"/>
      <c r="E154" s="86"/>
      <c r="F154" s="87"/>
      <c r="G154" s="87">
        <v>425.51</v>
      </c>
      <c r="H154" s="116"/>
    </row>
    <row r="155" spans="2:8" x14ac:dyDescent="0.25">
      <c r="B155" s="93">
        <v>3294</v>
      </c>
      <c r="C155" s="93" t="s">
        <v>257</v>
      </c>
      <c r="D155" s="86"/>
      <c r="E155" s="86"/>
      <c r="F155" s="87"/>
      <c r="G155" s="87">
        <v>25</v>
      </c>
      <c r="H155" s="116"/>
    </row>
    <row r="156" spans="2:8" x14ac:dyDescent="0.25">
      <c r="B156" s="84" t="s">
        <v>258</v>
      </c>
      <c r="C156" s="84"/>
      <c r="D156" s="84"/>
      <c r="E156" s="84"/>
      <c r="F156" s="87"/>
      <c r="G156" s="87"/>
      <c r="H156" s="116"/>
    </row>
    <row r="157" spans="2:8" x14ac:dyDescent="0.25">
      <c r="B157" s="93">
        <v>32</v>
      </c>
      <c r="C157" s="86" t="s">
        <v>187</v>
      </c>
      <c r="D157" s="86"/>
      <c r="E157" s="86"/>
      <c r="F157" s="85">
        <v>300.72000000000003</v>
      </c>
      <c r="G157" s="85">
        <v>300.72000000000003</v>
      </c>
      <c r="H157" s="122">
        <v>100</v>
      </c>
    </row>
    <row r="158" spans="2:8" x14ac:dyDescent="0.25">
      <c r="B158" s="93">
        <v>322</v>
      </c>
      <c r="C158" s="93" t="s">
        <v>239</v>
      </c>
      <c r="D158" s="86"/>
      <c r="E158" s="86"/>
      <c r="F158" s="87"/>
      <c r="G158" s="87">
        <v>300.72000000000003</v>
      </c>
      <c r="H158" s="116"/>
    </row>
    <row r="159" spans="2:8" x14ac:dyDescent="0.25">
      <c r="B159" s="93">
        <v>3221</v>
      </c>
      <c r="C159" s="93" t="s">
        <v>240</v>
      </c>
      <c r="D159" s="86"/>
      <c r="E159" s="86"/>
      <c r="F159" s="87"/>
      <c r="G159" s="87">
        <v>300.72000000000003</v>
      </c>
      <c r="H159" s="116"/>
    </row>
    <row r="160" spans="2:8" x14ac:dyDescent="0.25">
      <c r="B160" s="84" t="s">
        <v>259</v>
      </c>
      <c r="C160" s="84"/>
      <c r="D160" s="84"/>
      <c r="E160" s="84"/>
      <c r="F160" s="85">
        <v>146003.26999999999</v>
      </c>
      <c r="G160" s="85">
        <v>144361.68</v>
      </c>
      <c r="H160" s="122">
        <f>G160/F160*100</f>
        <v>98.875648470065087</v>
      </c>
    </row>
    <row r="161" spans="2:8" x14ac:dyDescent="0.25">
      <c r="B161" s="93">
        <v>32</v>
      </c>
      <c r="C161" s="86" t="s">
        <v>187</v>
      </c>
      <c r="D161" s="86"/>
      <c r="E161" s="86"/>
      <c r="F161" s="87"/>
      <c r="G161" s="87">
        <v>143358.41</v>
      </c>
      <c r="H161" s="116"/>
    </row>
    <row r="162" spans="2:8" x14ac:dyDescent="0.25">
      <c r="B162" s="93">
        <v>321</v>
      </c>
      <c r="C162" s="93" t="s">
        <v>23</v>
      </c>
      <c r="D162" s="86"/>
      <c r="E162" s="86"/>
      <c r="F162" s="87"/>
      <c r="G162" s="85">
        <f>+SUM(G163:G166)</f>
        <v>42888.85</v>
      </c>
      <c r="H162" s="116"/>
    </row>
    <row r="163" spans="2:8" x14ac:dyDescent="0.25">
      <c r="B163" s="93">
        <v>3211</v>
      </c>
      <c r="C163" s="93" t="s">
        <v>24</v>
      </c>
      <c r="D163" s="86"/>
      <c r="E163" s="86"/>
      <c r="F163" s="87"/>
      <c r="G163" s="87">
        <f>5726.46+3.87</f>
        <v>5730.33</v>
      </c>
      <c r="H163" s="116"/>
    </row>
    <row r="164" spans="2:8" x14ac:dyDescent="0.25">
      <c r="B164" s="93">
        <v>3212</v>
      </c>
      <c r="C164" s="86" t="s">
        <v>260</v>
      </c>
      <c r="D164" s="86"/>
      <c r="E164" s="86"/>
      <c r="F164" s="87"/>
      <c r="G164" s="87">
        <v>35181.769999999997</v>
      </c>
      <c r="H164" s="116"/>
    </row>
    <row r="165" spans="2:8" x14ac:dyDescent="0.25">
      <c r="B165" s="93">
        <v>3213</v>
      </c>
      <c r="C165" s="93" t="s">
        <v>238</v>
      </c>
      <c r="D165" s="86"/>
      <c r="E165" s="86"/>
      <c r="F165" s="87"/>
      <c r="G165" s="87">
        <v>648.75</v>
      </c>
      <c r="H165" s="116"/>
    </row>
    <row r="166" spans="2:8" x14ac:dyDescent="0.25">
      <c r="B166" s="93">
        <v>3214</v>
      </c>
      <c r="C166" s="93" t="s">
        <v>261</v>
      </c>
      <c r="D166" s="86"/>
      <c r="E166" s="86"/>
      <c r="F166" s="87"/>
      <c r="G166" s="87">
        <v>1328</v>
      </c>
      <c r="H166" s="116"/>
    </row>
    <row r="167" spans="2:8" x14ac:dyDescent="0.25">
      <c r="B167" s="93">
        <v>322</v>
      </c>
      <c r="C167" s="93" t="s">
        <v>239</v>
      </c>
      <c r="D167" s="86"/>
      <c r="E167" s="86"/>
      <c r="F167" s="87"/>
      <c r="G167" s="85">
        <v>49782.05</v>
      </c>
      <c r="H167" s="116"/>
    </row>
    <row r="168" spans="2:8" x14ac:dyDescent="0.25">
      <c r="B168" s="93">
        <v>3221</v>
      </c>
      <c r="C168" s="93" t="s">
        <v>240</v>
      </c>
      <c r="D168" s="86"/>
      <c r="E168" s="86"/>
      <c r="F168" s="87"/>
      <c r="G168" s="87">
        <v>17229.38</v>
      </c>
      <c r="H168" s="116"/>
    </row>
    <row r="169" spans="2:8" x14ac:dyDescent="0.25">
      <c r="B169" s="93">
        <v>3223</v>
      </c>
      <c r="C169" s="93" t="s">
        <v>111</v>
      </c>
      <c r="D169" s="86"/>
      <c r="E169" s="86"/>
      <c r="F169" s="87"/>
      <c r="G169" s="87">
        <v>24910.67</v>
      </c>
      <c r="H169" s="116"/>
    </row>
    <row r="170" spans="2:8" x14ac:dyDescent="0.25">
      <c r="B170" s="93">
        <v>3224</v>
      </c>
      <c r="C170" s="93" t="s">
        <v>262</v>
      </c>
      <c r="D170" s="86"/>
      <c r="E170" s="86"/>
      <c r="F170" s="87"/>
      <c r="G170" s="87">
        <v>3947.29</v>
      </c>
      <c r="H170" s="116"/>
    </row>
    <row r="171" spans="2:8" x14ac:dyDescent="0.25">
      <c r="B171" s="93">
        <v>3225</v>
      </c>
      <c r="C171" s="93" t="s">
        <v>263</v>
      </c>
      <c r="D171" s="86"/>
      <c r="E171" s="86"/>
      <c r="F171" s="87"/>
      <c r="G171" s="87">
        <v>2480.5300000000002</v>
      </c>
      <c r="H171" s="116"/>
    </row>
    <row r="172" spans="2:8" x14ac:dyDescent="0.25">
      <c r="B172" s="93">
        <v>3227</v>
      </c>
      <c r="C172" s="93" t="s">
        <v>264</v>
      </c>
      <c r="D172" s="86"/>
      <c r="E172" s="86"/>
      <c r="F172" s="87"/>
      <c r="G172" s="87">
        <v>1214.18</v>
      </c>
      <c r="H172" s="116"/>
    </row>
    <row r="173" spans="2:8" x14ac:dyDescent="0.25">
      <c r="B173" s="93">
        <v>323</v>
      </c>
      <c r="C173" s="93" t="s">
        <v>265</v>
      </c>
      <c r="D173" s="86"/>
      <c r="E173" s="86"/>
      <c r="F173" s="87"/>
      <c r="G173" s="85">
        <f>+SUM(G174:G182)</f>
        <v>49340.469999999994</v>
      </c>
      <c r="H173" s="116"/>
    </row>
    <row r="174" spans="2:8" x14ac:dyDescent="0.25">
      <c r="B174" s="93">
        <v>3231</v>
      </c>
      <c r="C174" s="93" t="s">
        <v>116</v>
      </c>
      <c r="D174" s="86"/>
      <c r="E174" s="86"/>
      <c r="F174" s="87"/>
      <c r="G174" s="87">
        <f>1796-331.25</f>
        <v>1464.75</v>
      </c>
      <c r="H174" s="116"/>
    </row>
    <row r="175" spans="2:8" x14ac:dyDescent="0.25">
      <c r="B175" s="93">
        <v>3232</v>
      </c>
      <c r="C175" s="93" t="s">
        <v>266</v>
      </c>
      <c r="D175" s="86"/>
      <c r="E175" s="86"/>
      <c r="F175" s="87"/>
      <c r="G175" s="87">
        <f>20496.1-4756.25</f>
        <v>15739.849999999999</v>
      </c>
      <c r="H175" s="116"/>
    </row>
    <row r="176" spans="2:8" x14ac:dyDescent="0.25">
      <c r="B176" s="93">
        <v>3233</v>
      </c>
      <c r="C176" s="93" t="s">
        <v>138</v>
      </c>
      <c r="D176" s="86"/>
      <c r="E176" s="86"/>
      <c r="F176" s="87"/>
      <c r="G176" s="87">
        <v>670</v>
      </c>
      <c r="H176" s="116"/>
    </row>
    <row r="177" spans="2:8" x14ac:dyDescent="0.25">
      <c r="B177" s="93">
        <v>3234</v>
      </c>
      <c r="C177" s="93" t="s">
        <v>118</v>
      </c>
      <c r="D177" s="86"/>
      <c r="E177" s="86"/>
      <c r="F177" s="87"/>
      <c r="G177" s="87">
        <v>5531.17</v>
      </c>
      <c r="H177" s="116"/>
    </row>
    <row r="178" spans="2:8" x14ac:dyDescent="0.25">
      <c r="B178" s="93">
        <v>3235</v>
      </c>
      <c r="C178" s="93" t="s">
        <v>119</v>
      </c>
      <c r="D178" s="86"/>
      <c r="E178" s="86"/>
      <c r="F178" s="87"/>
      <c r="G178" s="87">
        <v>13537.8</v>
      </c>
      <c r="H178" s="116"/>
    </row>
    <row r="179" spans="2:8" x14ac:dyDescent="0.25">
      <c r="B179" s="93">
        <v>3236</v>
      </c>
      <c r="C179" s="93" t="s">
        <v>120</v>
      </c>
      <c r="D179" s="86"/>
      <c r="E179" s="86"/>
      <c r="F179" s="87"/>
      <c r="G179" s="87">
        <v>3512.1</v>
      </c>
      <c r="H179" s="116"/>
    </row>
    <row r="180" spans="2:8" x14ac:dyDescent="0.25">
      <c r="B180" s="93">
        <v>3237</v>
      </c>
      <c r="C180" s="93" t="s">
        <v>121</v>
      </c>
      <c r="D180" s="86"/>
      <c r="E180" s="86"/>
      <c r="F180" s="87"/>
      <c r="G180" s="87">
        <v>722.24</v>
      </c>
      <c r="H180" s="116"/>
    </row>
    <row r="181" spans="2:8" x14ac:dyDescent="0.25">
      <c r="B181" s="93">
        <v>3238</v>
      </c>
      <c r="C181" s="93" t="s">
        <v>122</v>
      </c>
      <c r="D181" s="86"/>
      <c r="E181" s="86"/>
      <c r="F181" s="87"/>
      <c r="G181" s="87">
        <v>5400.16</v>
      </c>
      <c r="H181" s="116"/>
    </row>
    <row r="182" spans="2:8" x14ac:dyDescent="0.25">
      <c r="B182" s="93">
        <v>3239</v>
      </c>
      <c r="C182" s="93" t="s">
        <v>123</v>
      </c>
      <c r="D182" s="86"/>
      <c r="E182" s="86"/>
      <c r="F182" s="87"/>
      <c r="G182" s="87">
        <v>2762.4</v>
      </c>
      <c r="H182" s="116"/>
    </row>
    <row r="183" spans="2:8" x14ac:dyDescent="0.25">
      <c r="B183" s="93">
        <v>329</v>
      </c>
      <c r="C183" s="93" t="s">
        <v>243</v>
      </c>
      <c r="D183" s="86"/>
      <c r="E183" s="86"/>
      <c r="F183" s="87"/>
      <c r="G183" s="85">
        <v>1347.04</v>
      </c>
      <c r="H183" s="116"/>
    </row>
    <row r="184" spans="2:8" x14ac:dyDescent="0.25">
      <c r="B184" s="93">
        <v>3293</v>
      </c>
      <c r="C184" s="93" t="s">
        <v>128</v>
      </c>
      <c r="D184" s="86"/>
      <c r="E184" s="86"/>
      <c r="F184" s="87"/>
      <c r="G184" s="87">
        <v>79.22</v>
      </c>
      <c r="H184" s="116"/>
    </row>
    <row r="185" spans="2:8" x14ac:dyDescent="0.25">
      <c r="B185" s="93">
        <v>3294</v>
      </c>
      <c r="C185" s="93" t="s">
        <v>129</v>
      </c>
      <c r="D185" s="86"/>
      <c r="E185" s="86"/>
      <c r="F185" s="87"/>
      <c r="G185" s="87">
        <v>205</v>
      </c>
      <c r="H185" s="116"/>
    </row>
    <row r="186" spans="2:8" x14ac:dyDescent="0.25">
      <c r="B186" s="93">
        <v>3295</v>
      </c>
      <c r="C186" s="93" t="s">
        <v>130</v>
      </c>
      <c r="D186" s="86"/>
      <c r="E186" s="86"/>
      <c r="F186" s="87"/>
      <c r="G186" s="87">
        <v>29.93</v>
      </c>
      <c r="H186" s="116"/>
    </row>
    <row r="187" spans="2:8" x14ac:dyDescent="0.25">
      <c r="B187" s="93">
        <v>3299</v>
      </c>
      <c r="C187" s="93" t="s">
        <v>267</v>
      </c>
      <c r="D187" s="86"/>
      <c r="E187" s="86"/>
      <c r="F187" s="87"/>
      <c r="G187" s="87">
        <v>1032.8900000000001</v>
      </c>
      <c r="H187" s="116"/>
    </row>
    <row r="188" spans="2:8" x14ac:dyDescent="0.25">
      <c r="B188" s="93">
        <v>34</v>
      </c>
      <c r="C188" s="93" t="s">
        <v>268</v>
      </c>
      <c r="D188" s="86"/>
      <c r="E188" s="86"/>
      <c r="F188" s="87"/>
      <c r="G188" s="85">
        <v>1003.27</v>
      </c>
      <c r="H188" s="116"/>
    </row>
    <row r="189" spans="2:8" x14ac:dyDescent="0.25">
      <c r="B189" s="93">
        <v>343</v>
      </c>
      <c r="C189" s="93" t="s">
        <v>133</v>
      </c>
      <c r="D189" s="86"/>
      <c r="E189" s="86"/>
      <c r="F189" s="87"/>
      <c r="G189" s="87">
        <v>1003.27</v>
      </c>
      <c r="H189" s="116"/>
    </row>
    <row r="190" spans="2:8" x14ac:dyDescent="0.25">
      <c r="B190" s="93">
        <v>3431</v>
      </c>
      <c r="C190" s="93" t="s">
        <v>134</v>
      </c>
      <c r="D190" s="86"/>
      <c r="E190" s="86"/>
      <c r="F190" s="87"/>
      <c r="G190" s="87">
        <v>1003.27</v>
      </c>
      <c r="H190" s="116"/>
    </row>
    <row r="191" spans="2:8" x14ac:dyDescent="0.25">
      <c r="B191" s="84" t="s">
        <v>269</v>
      </c>
      <c r="C191" s="84"/>
      <c r="D191" s="84"/>
      <c r="E191" s="84"/>
      <c r="F191" s="87"/>
      <c r="G191" s="87"/>
      <c r="H191" s="116"/>
    </row>
    <row r="192" spans="2:8" x14ac:dyDescent="0.25">
      <c r="B192" s="86">
        <v>3</v>
      </c>
      <c r="C192" s="86" t="s">
        <v>186</v>
      </c>
      <c r="D192" s="86"/>
      <c r="E192" s="86"/>
      <c r="F192" s="85">
        <v>35000</v>
      </c>
      <c r="G192" s="85">
        <v>25790.28</v>
      </c>
      <c r="H192" s="122">
        <f>G192/F192*100</f>
        <v>73.686514285714281</v>
      </c>
    </row>
    <row r="193" spans="2:8" x14ac:dyDescent="0.25">
      <c r="B193" s="86">
        <v>32</v>
      </c>
      <c r="C193" s="86" t="s">
        <v>187</v>
      </c>
      <c r="D193" s="86"/>
      <c r="E193" s="86"/>
      <c r="F193" s="85">
        <v>35000</v>
      </c>
      <c r="G193" s="85">
        <v>25774.28</v>
      </c>
      <c r="H193" s="122">
        <f>G193/F193*100</f>
        <v>73.640799999999999</v>
      </c>
    </row>
    <row r="194" spans="2:8" x14ac:dyDescent="0.25">
      <c r="B194" s="93">
        <v>321</v>
      </c>
      <c r="C194" s="93" t="s">
        <v>23</v>
      </c>
      <c r="D194" s="86"/>
      <c r="E194" s="86"/>
      <c r="F194" s="87"/>
      <c r="G194" s="87">
        <v>81</v>
      </c>
      <c r="H194" s="116"/>
    </row>
    <row r="195" spans="2:8" x14ac:dyDescent="0.25">
      <c r="B195" s="93">
        <v>3211</v>
      </c>
      <c r="C195" s="93" t="s">
        <v>24</v>
      </c>
      <c r="D195" s="86"/>
      <c r="E195" s="86"/>
      <c r="F195" s="87"/>
      <c r="G195" s="87">
        <v>81</v>
      </c>
      <c r="H195" s="116"/>
    </row>
    <row r="196" spans="2:8" x14ac:dyDescent="0.25">
      <c r="B196" s="93">
        <v>322</v>
      </c>
      <c r="C196" s="93" t="s">
        <v>239</v>
      </c>
      <c r="D196" s="86"/>
      <c r="E196" s="86"/>
      <c r="F196" s="87"/>
      <c r="G196" s="85">
        <v>1836.5</v>
      </c>
      <c r="H196" s="116"/>
    </row>
    <row r="197" spans="2:8" x14ac:dyDescent="0.25">
      <c r="B197" s="93">
        <v>3221</v>
      </c>
      <c r="C197" s="93" t="s">
        <v>240</v>
      </c>
      <c r="D197" s="86"/>
      <c r="E197" s="86"/>
      <c r="F197" s="87"/>
      <c r="G197" s="87">
        <v>1779.91</v>
      </c>
      <c r="H197" s="116"/>
    </row>
    <row r="198" spans="2:8" x14ac:dyDescent="0.25">
      <c r="B198" s="93">
        <v>3224</v>
      </c>
      <c r="C198" s="93" t="s">
        <v>262</v>
      </c>
      <c r="D198" s="86"/>
      <c r="E198" s="86"/>
      <c r="F198" s="87"/>
      <c r="G198" s="87">
        <v>56.59</v>
      </c>
      <c r="H198" s="116"/>
    </row>
    <row r="199" spans="2:8" x14ac:dyDescent="0.25">
      <c r="B199" s="93">
        <v>323</v>
      </c>
      <c r="C199" s="93" t="s">
        <v>265</v>
      </c>
      <c r="D199" s="86"/>
      <c r="E199" s="86"/>
      <c r="F199" s="87"/>
      <c r="G199" s="85">
        <f>+SUM(G200:G201)</f>
        <v>2253.1499999999996</v>
      </c>
      <c r="H199" s="116"/>
    </row>
    <row r="200" spans="2:8" x14ac:dyDescent="0.25">
      <c r="B200" s="93">
        <v>3237</v>
      </c>
      <c r="C200" s="93" t="s">
        <v>121</v>
      </c>
      <c r="D200" s="86"/>
      <c r="E200" s="86"/>
      <c r="F200" s="87"/>
      <c r="G200" s="87">
        <v>1523.35</v>
      </c>
      <c r="H200" s="116"/>
    </row>
    <row r="201" spans="2:8" x14ac:dyDescent="0.25">
      <c r="B201" s="93">
        <v>3239</v>
      </c>
      <c r="C201" s="93" t="s">
        <v>123</v>
      </c>
      <c r="D201" s="86"/>
      <c r="E201" s="86"/>
      <c r="F201" s="87"/>
      <c r="G201" s="87">
        <v>729.8</v>
      </c>
      <c r="H201" s="116"/>
    </row>
    <row r="202" spans="2:8" x14ac:dyDescent="0.25">
      <c r="B202" s="93">
        <v>329</v>
      </c>
      <c r="C202" s="93" t="s">
        <v>243</v>
      </c>
      <c r="D202" s="86"/>
      <c r="E202" s="86"/>
      <c r="F202" s="87"/>
      <c r="G202" s="87">
        <v>21603.63</v>
      </c>
      <c r="H202" s="116"/>
    </row>
    <row r="203" spans="2:8" x14ac:dyDescent="0.25">
      <c r="B203" s="93">
        <v>3292</v>
      </c>
      <c r="C203" s="93" t="s">
        <v>236</v>
      </c>
      <c r="D203" s="86"/>
      <c r="E203" s="86"/>
      <c r="F203" s="87"/>
      <c r="G203" s="87">
        <v>3000</v>
      </c>
      <c r="H203" s="116"/>
    </row>
    <row r="204" spans="2:8" x14ac:dyDescent="0.25">
      <c r="B204" s="93">
        <v>3293</v>
      </c>
      <c r="C204" s="93" t="s">
        <v>128</v>
      </c>
      <c r="D204" s="86"/>
      <c r="E204" s="86"/>
      <c r="F204" s="87"/>
      <c r="G204" s="87">
        <v>236.4</v>
      </c>
      <c r="H204" s="116"/>
    </row>
    <row r="205" spans="2:8" x14ac:dyDescent="0.25">
      <c r="B205" s="93">
        <v>3299</v>
      </c>
      <c r="C205" s="93" t="s">
        <v>125</v>
      </c>
      <c r="D205" s="86"/>
      <c r="E205" s="86"/>
      <c r="F205" s="87"/>
      <c r="G205" s="87">
        <v>18865</v>
      </c>
      <c r="H205" s="116"/>
    </row>
    <row r="206" spans="2:8" x14ac:dyDescent="0.25">
      <c r="B206" s="93">
        <v>34</v>
      </c>
      <c r="C206" s="93" t="s">
        <v>268</v>
      </c>
      <c r="D206" s="86"/>
      <c r="E206" s="86"/>
      <c r="F206" s="87">
        <v>0</v>
      </c>
      <c r="G206" s="85">
        <v>16</v>
      </c>
      <c r="H206" s="116" t="s">
        <v>159</v>
      </c>
    </row>
    <row r="207" spans="2:8" x14ac:dyDescent="0.25">
      <c r="B207" s="93">
        <v>343</v>
      </c>
      <c r="C207" s="93" t="s">
        <v>133</v>
      </c>
      <c r="D207" s="86"/>
      <c r="E207" s="86"/>
      <c r="F207" s="87"/>
      <c r="G207" s="87">
        <v>16</v>
      </c>
      <c r="H207" s="116"/>
    </row>
    <row r="208" spans="2:8" x14ac:dyDescent="0.25">
      <c r="B208" s="93">
        <v>3434</v>
      </c>
      <c r="C208" s="93" t="s">
        <v>139</v>
      </c>
      <c r="D208" s="86"/>
      <c r="E208" s="86"/>
      <c r="F208" s="87"/>
      <c r="G208" s="87">
        <v>16</v>
      </c>
      <c r="H208" s="116"/>
    </row>
    <row r="209" spans="2:8" x14ac:dyDescent="0.25">
      <c r="B209" s="84" t="s">
        <v>270</v>
      </c>
      <c r="C209" s="84"/>
      <c r="D209" s="84"/>
      <c r="E209" s="84"/>
      <c r="F209" s="85">
        <v>21089.99</v>
      </c>
      <c r="G209" s="85">
        <v>2819.72</v>
      </c>
      <c r="H209" s="122">
        <f>G209/F209*100</f>
        <v>13.369944698883213</v>
      </c>
    </row>
    <row r="210" spans="2:8" x14ac:dyDescent="0.25">
      <c r="B210" s="86">
        <v>32</v>
      </c>
      <c r="C210" s="86" t="s">
        <v>187</v>
      </c>
      <c r="D210" s="86"/>
      <c r="E210" s="86"/>
      <c r="F210" s="85">
        <v>21089.99</v>
      </c>
      <c r="G210" s="85">
        <v>2697.38</v>
      </c>
      <c r="H210" s="122">
        <f>G210/F210*100</f>
        <v>12.789859075324358</v>
      </c>
    </row>
    <row r="211" spans="2:8" x14ac:dyDescent="0.25">
      <c r="B211" s="93">
        <v>321</v>
      </c>
      <c r="C211" s="93" t="s">
        <v>23</v>
      </c>
      <c r="D211" s="86"/>
      <c r="E211" s="86"/>
      <c r="F211" s="87"/>
      <c r="G211" s="87">
        <v>48.5</v>
      </c>
      <c r="H211" s="116"/>
    </row>
    <row r="212" spans="2:8" x14ac:dyDescent="0.25">
      <c r="B212" s="93">
        <v>3211</v>
      </c>
      <c r="C212" s="93" t="s">
        <v>24</v>
      </c>
      <c r="D212" s="86"/>
      <c r="E212" s="86"/>
      <c r="F212" s="87"/>
      <c r="G212" s="87">
        <v>48.5</v>
      </c>
      <c r="H212" s="116"/>
    </row>
    <row r="213" spans="2:8" x14ac:dyDescent="0.25">
      <c r="B213" s="93">
        <v>322</v>
      </c>
      <c r="C213" s="93" t="s">
        <v>239</v>
      </c>
      <c r="D213" s="86"/>
      <c r="E213" s="86"/>
      <c r="F213" s="87"/>
      <c r="G213" s="85">
        <v>323.67</v>
      </c>
      <c r="H213" s="116"/>
    </row>
    <row r="214" spans="2:8" x14ac:dyDescent="0.25">
      <c r="B214" s="93">
        <v>3221</v>
      </c>
      <c r="C214" s="93" t="s">
        <v>240</v>
      </c>
      <c r="D214" s="86"/>
      <c r="E214" s="86"/>
      <c r="F214" s="87"/>
      <c r="G214" s="87">
        <v>143.09</v>
      </c>
      <c r="H214" s="116"/>
    </row>
    <row r="215" spans="2:8" x14ac:dyDescent="0.25">
      <c r="B215" s="93">
        <v>3224</v>
      </c>
      <c r="C215" s="93" t="s">
        <v>262</v>
      </c>
      <c r="D215" s="86"/>
      <c r="E215" s="86"/>
      <c r="F215" s="87"/>
      <c r="G215" s="87">
        <v>29.1</v>
      </c>
      <c r="H215" s="116"/>
    </row>
    <row r="216" spans="2:8" x14ac:dyDescent="0.25">
      <c r="B216" s="93">
        <v>3225</v>
      </c>
      <c r="C216" s="93" t="s">
        <v>263</v>
      </c>
      <c r="D216" s="86"/>
      <c r="E216" s="86"/>
      <c r="F216" s="87"/>
      <c r="G216" s="87">
        <v>151.47999999999999</v>
      </c>
      <c r="H216" s="116"/>
    </row>
    <row r="217" spans="2:8" x14ac:dyDescent="0.25">
      <c r="B217" s="93">
        <v>323</v>
      </c>
      <c r="C217" s="93" t="s">
        <v>265</v>
      </c>
      <c r="D217" s="86"/>
      <c r="E217" s="86"/>
      <c r="F217" s="87"/>
      <c r="G217" s="85">
        <v>760.35</v>
      </c>
      <c r="H217" s="116"/>
    </row>
    <row r="218" spans="2:8" x14ac:dyDescent="0.25">
      <c r="B218" s="93">
        <v>3231</v>
      </c>
      <c r="C218" s="93" t="s">
        <v>271</v>
      </c>
      <c r="D218" s="86"/>
      <c r="E218" s="86"/>
      <c r="F218" s="87"/>
      <c r="G218" s="87">
        <v>520.91999999999996</v>
      </c>
      <c r="H218" s="116"/>
    </row>
    <row r="219" spans="2:8" x14ac:dyDescent="0.25">
      <c r="B219" s="93">
        <v>3232</v>
      </c>
      <c r="C219" s="93" t="s">
        <v>266</v>
      </c>
      <c r="D219" s="86"/>
      <c r="E219" s="86"/>
      <c r="F219" s="87"/>
      <c r="G219" s="87">
        <v>51.93</v>
      </c>
      <c r="H219" s="116"/>
    </row>
    <row r="220" spans="2:8" x14ac:dyDescent="0.25">
      <c r="B220" s="93">
        <v>3239</v>
      </c>
      <c r="C220" s="93" t="s">
        <v>123</v>
      </c>
      <c r="D220" s="86"/>
      <c r="E220" s="86"/>
      <c r="F220" s="87"/>
      <c r="G220" s="87">
        <v>187.5</v>
      </c>
      <c r="H220" s="116"/>
    </row>
    <row r="221" spans="2:8" x14ac:dyDescent="0.25">
      <c r="B221" s="93">
        <v>329</v>
      </c>
      <c r="C221" s="93" t="s">
        <v>243</v>
      </c>
      <c r="D221" s="86"/>
      <c r="E221" s="86"/>
      <c r="F221" s="87"/>
      <c r="G221" s="85">
        <v>1564.84</v>
      </c>
      <c r="H221" s="116"/>
    </row>
    <row r="222" spans="2:8" x14ac:dyDescent="0.25">
      <c r="B222" s="93">
        <v>3293</v>
      </c>
      <c r="C222" s="93" t="s">
        <v>128</v>
      </c>
      <c r="D222" s="86"/>
      <c r="E222" s="86"/>
      <c r="F222" s="87"/>
      <c r="G222" s="87">
        <v>763.79</v>
      </c>
      <c r="H222" s="116"/>
    </row>
    <row r="223" spans="2:8" x14ac:dyDescent="0.25">
      <c r="B223" s="93">
        <v>3295</v>
      </c>
      <c r="C223" s="93" t="s">
        <v>130</v>
      </c>
      <c r="D223" s="86"/>
      <c r="E223" s="86"/>
      <c r="F223" s="87"/>
      <c r="G223" s="87">
        <v>133.96</v>
      </c>
      <c r="H223" s="116"/>
    </row>
    <row r="224" spans="2:8" x14ac:dyDescent="0.25">
      <c r="B224" s="93">
        <v>3299</v>
      </c>
      <c r="C224" s="93" t="s">
        <v>125</v>
      </c>
      <c r="D224" s="86"/>
      <c r="E224" s="86"/>
      <c r="F224" s="87"/>
      <c r="G224" s="87">
        <v>667.11</v>
      </c>
      <c r="H224" s="116"/>
    </row>
    <row r="225" spans="2:8" x14ac:dyDescent="0.25">
      <c r="B225" s="93">
        <v>34</v>
      </c>
      <c r="C225" s="93" t="s">
        <v>268</v>
      </c>
      <c r="D225" s="86"/>
      <c r="E225" s="86"/>
      <c r="F225" s="87"/>
      <c r="G225" s="85">
        <v>122.34</v>
      </c>
      <c r="H225" s="116"/>
    </row>
    <row r="226" spans="2:8" x14ac:dyDescent="0.25">
      <c r="B226" s="93">
        <v>343</v>
      </c>
      <c r="C226" s="93" t="s">
        <v>133</v>
      </c>
      <c r="D226" s="86"/>
      <c r="E226" s="86"/>
      <c r="F226" s="87"/>
      <c r="G226" s="87">
        <v>122.34</v>
      </c>
      <c r="H226" s="116"/>
    </row>
    <row r="227" spans="2:8" x14ac:dyDescent="0.25">
      <c r="B227" s="93">
        <v>3431</v>
      </c>
      <c r="C227" s="93" t="s">
        <v>134</v>
      </c>
      <c r="D227" s="86"/>
      <c r="E227" s="86"/>
      <c r="F227" s="87"/>
      <c r="G227" s="87">
        <v>122.34</v>
      </c>
      <c r="H227" s="116"/>
    </row>
    <row r="228" spans="2:8" x14ac:dyDescent="0.25">
      <c r="B228" s="84" t="s">
        <v>272</v>
      </c>
      <c r="C228" s="106"/>
      <c r="D228" s="84"/>
      <c r="E228" s="84"/>
      <c r="F228" s="85">
        <v>2087000</v>
      </c>
      <c r="G228" s="85">
        <v>1912973.68</v>
      </c>
      <c r="H228" s="122">
        <f>G228/F228*100</f>
        <v>91.661412553905123</v>
      </c>
    </row>
    <row r="229" spans="2:8" x14ac:dyDescent="0.25">
      <c r="B229" s="86">
        <v>31</v>
      </c>
      <c r="C229" s="93" t="s">
        <v>192</v>
      </c>
      <c r="D229" s="86"/>
      <c r="E229" s="86"/>
      <c r="F229" s="85">
        <v>2080000</v>
      </c>
      <c r="G229" s="85">
        <v>1905234.99</v>
      </c>
      <c r="H229" s="122">
        <f>G229/F229*100</f>
        <v>91.597836057692305</v>
      </c>
    </row>
    <row r="230" spans="2:8" x14ac:dyDescent="0.25">
      <c r="B230" s="86">
        <v>311</v>
      </c>
      <c r="C230" s="93" t="s">
        <v>273</v>
      </c>
      <c r="D230" s="86"/>
      <c r="E230" s="86"/>
      <c r="F230" s="87"/>
      <c r="G230" s="85">
        <v>1578541.39</v>
      </c>
      <c r="H230" s="116"/>
    </row>
    <row r="231" spans="2:8" x14ac:dyDescent="0.25">
      <c r="B231" s="86">
        <v>3111</v>
      </c>
      <c r="C231" s="93" t="s">
        <v>22</v>
      </c>
      <c r="D231" s="86"/>
      <c r="E231" s="86"/>
      <c r="F231" s="87"/>
      <c r="G231" s="87">
        <v>1578541.39</v>
      </c>
      <c r="H231" s="116"/>
    </row>
    <row r="232" spans="2:8" x14ac:dyDescent="0.25">
      <c r="B232" s="86">
        <v>312</v>
      </c>
      <c r="C232" s="93" t="s">
        <v>232</v>
      </c>
      <c r="D232" s="86"/>
      <c r="E232" s="86"/>
      <c r="F232" s="87"/>
      <c r="G232" s="85">
        <v>65836.259999999995</v>
      </c>
      <c r="H232" s="116"/>
    </row>
    <row r="233" spans="2:8" x14ac:dyDescent="0.25">
      <c r="B233" s="86">
        <v>3121</v>
      </c>
      <c r="C233" s="93" t="s">
        <v>232</v>
      </c>
      <c r="D233" s="86"/>
      <c r="E233" s="86"/>
      <c r="F233" s="87"/>
      <c r="G233" s="87">
        <v>65836.259999999995</v>
      </c>
      <c r="H233" s="116"/>
    </row>
    <row r="234" spans="2:8" x14ac:dyDescent="0.25">
      <c r="B234" s="86">
        <v>313</v>
      </c>
      <c r="C234" s="86" t="s">
        <v>195</v>
      </c>
      <c r="D234" s="86"/>
      <c r="E234" s="86"/>
      <c r="F234" s="87"/>
      <c r="G234" s="85">
        <v>260857.34</v>
      </c>
      <c r="H234" s="116"/>
    </row>
    <row r="235" spans="2:8" x14ac:dyDescent="0.25">
      <c r="B235" s="86">
        <v>3132</v>
      </c>
      <c r="C235" s="86" t="s">
        <v>196</v>
      </c>
      <c r="D235" s="86"/>
      <c r="E235" s="86"/>
      <c r="F235" s="87"/>
      <c r="G235" s="87">
        <v>260857.34</v>
      </c>
      <c r="H235" s="116"/>
    </row>
    <row r="236" spans="2:8" x14ac:dyDescent="0.25">
      <c r="B236" s="86">
        <v>32</v>
      </c>
      <c r="C236" s="86" t="s">
        <v>187</v>
      </c>
      <c r="D236" s="86"/>
      <c r="E236" s="86"/>
      <c r="F236" s="85">
        <v>7000</v>
      </c>
      <c r="G236" s="85">
        <v>7738.69</v>
      </c>
      <c r="H236" s="122">
        <f>G236/F236*100</f>
        <v>110.55271428571427</v>
      </c>
    </row>
    <row r="237" spans="2:8" x14ac:dyDescent="0.25">
      <c r="B237" s="93">
        <v>323</v>
      </c>
      <c r="C237" s="93" t="s">
        <v>265</v>
      </c>
      <c r="D237" s="86"/>
      <c r="E237" s="86"/>
      <c r="F237" s="87"/>
      <c r="G237" s="85">
        <v>863.55</v>
      </c>
      <c r="H237" s="116"/>
    </row>
    <row r="238" spans="2:8" x14ac:dyDescent="0.25">
      <c r="B238" s="93">
        <v>3237</v>
      </c>
      <c r="C238" s="93" t="s">
        <v>121</v>
      </c>
      <c r="D238" s="86"/>
      <c r="E238" s="86"/>
      <c r="F238" s="87"/>
      <c r="G238" s="87">
        <v>863.55</v>
      </c>
      <c r="H238" s="116"/>
    </row>
    <row r="239" spans="2:8" x14ac:dyDescent="0.25">
      <c r="B239" s="93">
        <v>324</v>
      </c>
      <c r="C239" s="93" t="s">
        <v>274</v>
      </c>
      <c r="D239" s="86"/>
      <c r="E239" s="86"/>
      <c r="F239" s="87"/>
      <c r="G239" s="85">
        <v>4411.1400000000003</v>
      </c>
      <c r="H239" s="116"/>
    </row>
    <row r="240" spans="2:8" x14ac:dyDescent="0.25">
      <c r="B240" s="93">
        <v>3241</v>
      </c>
      <c r="C240" s="93" t="s">
        <v>274</v>
      </c>
      <c r="D240" s="86"/>
      <c r="E240" s="86"/>
      <c r="F240" s="87"/>
      <c r="G240" s="87">
        <v>4411.1400000000003</v>
      </c>
      <c r="H240" s="116"/>
    </row>
    <row r="241" spans="2:8" x14ac:dyDescent="0.25">
      <c r="B241" s="93">
        <v>329</v>
      </c>
      <c r="C241" s="93" t="s">
        <v>243</v>
      </c>
      <c r="D241" s="86"/>
      <c r="E241" s="86"/>
      <c r="F241" s="87"/>
      <c r="G241" s="85">
        <v>2464</v>
      </c>
      <c r="H241" s="116"/>
    </row>
    <row r="242" spans="2:8" x14ac:dyDescent="0.25">
      <c r="B242" s="93">
        <v>3295</v>
      </c>
      <c r="C242" s="93" t="s">
        <v>130</v>
      </c>
      <c r="D242" s="86"/>
      <c r="E242" s="86"/>
      <c r="F242" s="87"/>
      <c r="G242" s="87">
        <v>2464</v>
      </c>
      <c r="H242" s="116"/>
    </row>
    <row r="243" spans="2:8" x14ac:dyDescent="0.25">
      <c r="B243" s="84" t="s">
        <v>275</v>
      </c>
      <c r="C243" s="84"/>
      <c r="D243" s="84"/>
      <c r="E243" s="84"/>
      <c r="F243" s="85">
        <v>17200</v>
      </c>
      <c r="G243" s="85">
        <v>13726.47</v>
      </c>
      <c r="H243" s="122">
        <f>G243/F243*100</f>
        <v>79.805058139534879</v>
      </c>
    </row>
    <row r="244" spans="2:8" x14ac:dyDescent="0.25">
      <c r="B244" s="86">
        <v>32</v>
      </c>
      <c r="C244" s="86" t="s">
        <v>187</v>
      </c>
      <c r="D244" s="86"/>
      <c r="E244" s="86"/>
      <c r="F244" s="85">
        <v>17200</v>
      </c>
      <c r="G244" s="85">
        <v>13726.47</v>
      </c>
      <c r="H244" s="122">
        <f>G244/F244*100</f>
        <v>79.805058139534879</v>
      </c>
    </row>
    <row r="245" spans="2:8" x14ac:dyDescent="0.25">
      <c r="B245" s="93">
        <v>321</v>
      </c>
      <c r="C245" s="93" t="s">
        <v>23</v>
      </c>
      <c r="D245" s="86"/>
      <c r="E245" s="86"/>
      <c r="F245" s="87"/>
      <c r="G245" s="85">
        <v>7760</v>
      </c>
      <c r="H245" s="116"/>
    </row>
    <row r="246" spans="2:8" x14ac:dyDescent="0.25">
      <c r="B246" s="93">
        <v>3211</v>
      </c>
      <c r="C246" s="93" t="s">
        <v>24</v>
      </c>
      <c r="D246" s="86"/>
      <c r="E246" s="86"/>
      <c r="F246" s="87"/>
      <c r="G246" s="87">
        <v>7760</v>
      </c>
      <c r="H246" s="116"/>
    </row>
    <row r="247" spans="2:8" x14ac:dyDescent="0.25">
      <c r="B247" s="93">
        <v>322</v>
      </c>
      <c r="C247" s="93" t="s">
        <v>239</v>
      </c>
      <c r="D247" s="86"/>
      <c r="E247" s="86"/>
      <c r="F247" s="87"/>
      <c r="G247" s="85">
        <v>614.66</v>
      </c>
      <c r="H247" s="116"/>
    </row>
    <row r="248" spans="2:8" x14ac:dyDescent="0.25">
      <c r="B248" s="93">
        <v>3211</v>
      </c>
      <c r="C248" s="93" t="s">
        <v>240</v>
      </c>
      <c r="D248" s="86"/>
      <c r="E248" s="86"/>
      <c r="F248" s="87"/>
      <c r="G248" s="87">
        <v>614.66</v>
      </c>
      <c r="H248" s="116"/>
    </row>
    <row r="249" spans="2:8" x14ac:dyDescent="0.25">
      <c r="B249" s="93">
        <v>323</v>
      </c>
      <c r="C249" s="93" t="s">
        <v>265</v>
      </c>
      <c r="D249" s="86"/>
      <c r="E249" s="86"/>
      <c r="F249" s="87"/>
      <c r="G249" s="85">
        <v>3295</v>
      </c>
      <c r="H249" s="116"/>
    </row>
    <row r="250" spans="2:8" x14ac:dyDescent="0.25">
      <c r="B250" s="93">
        <v>3231</v>
      </c>
      <c r="C250" s="93" t="s">
        <v>271</v>
      </c>
      <c r="D250" s="86"/>
      <c r="E250" s="86"/>
      <c r="F250" s="87"/>
      <c r="G250" s="87">
        <v>3095</v>
      </c>
      <c r="H250" s="116"/>
    </row>
    <row r="251" spans="2:8" x14ac:dyDescent="0.25">
      <c r="B251" s="93">
        <v>3239</v>
      </c>
      <c r="C251" s="93" t="s">
        <v>276</v>
      </c>
      <c r="D251" s="86"/>
      <c r="E251" s="86"/>
      <c r="F251" s="87"/>
      <c r="G251" s="87">
        <v>200</v>
      </c>
      <c r="H251" s="116"/>
    </row>
    <row r="252" spans="2:8" x14ac:dyDescent="0.25">
      <c r="B252" s="93">
        <v>329</v>
      </c>
      <c r="C252" s="93" t="s">
        <v>243</v>
      </c>
      <c r="D252" s="86"/>
      <c r="E252" s="86"/>
      <c r="F252" s="87"/>
      <c r="G252" s="85">
        <v>2056.81</v>
      </c>
      <c r="H252" s="116"/>
    </row>
    <row r="253" spans="2:8" x14ac:dyDescent="0.25">
      <c r="B253" s="93">
        <v>3293</v>
      </c>
      <c r="C253" s="93" t="s">
        <v>128</v>
      </c>
      <c r="D253" s="86"/>
      <c r="E253" s="86"/>
      <c r="F253" s="87"/>
      <c r="G253" s="87">
        <v>1494.42</v>
      </c>
      <c r="H253" s="116"/>
    </row>
    <row r="254" spans="2:8" x14ac:dyDescent="0.25">
      <c r="B254" s="93">
        <v>3299</v>
      </c>
      <c r="C254" s="93" t="s">
        <v>243</v>
      </c>
      <c r="D254" s="86"/>
      <c r="E254" s="86"/>
      <c r="F254" s="87"/>
      <c r="G254" s="87">
        <v>562.39</v>
      </c>
      <c r="H254" s="116"/>
    </row>
    <row r="255" spans="2:8" x14ac:dyDescent="0.25">
      <c r="B255" s="86" t="s">
        <v>277</v>
      </c>
      <c r="C255" s="86"/>
      <c r="D255" s="86"/>
      <c r="E255" s="86"/>
      <c r="F255" s="85">
        <v>4413.3</v>
      </c>
      <c r="G255" s="85">
        <v>2945.2</v>
      </c>
      <c r="H255" s="122">
        <f>G255/F255*100</f>
        <v>66.734643010898864</v>
      </c>
    </row>
    <row r="256" spans="2:8" x14ac:dyDescent="0.25">
      <c r="B256" s="86">
        <v>32</v>
      </c>
      <c r="C256" s="86" t="s">
        <v>187</v>
      </c>
      <c r="D256" s="86"/>
      <c r="E256" s="86"/>
      <c r="F256" s="87"/>
      <c r="G256" s="87">
        <v>2945.2</v>
      </c>
      <c r="H256" s="116"/>
    </row>
    <row r="257" spans="2:8" x14ac:dyDescent="0.25">
      <c r="B257" s="93">
        <v>323</v>
      </c>
      <c r="C257" s="93" t="s">
        <v>265</v>
      </c>
      <c r="D257" s="86"/>
      <c r="E257" s="86"/>
      <c r="F257" s="87"/>
      <c r="G257" s="87">
        <v>2945.2</v>
      </c>
      <c r="H257" s="116"/>
    </row>
    <row r="258" spans="2:8" s="113" customFormat="1" x14ac:dyDescent="0.25">
      <c r="B258" s="93">
        <v>3239</v>
      </c>
      <c r="C258" s="93" t="s">
        <v>123</v>
      </c>
      <c r="D258" s="86"/>
      <c r="E258" s="86"/>
      <c r="F258" s="87"/>
      <c r="G258" s="87">
        <v>2945.2</v>
      </c>
      <c r="H258" s="116"/>
    </row>
    <row r="259" spans="2:8" ht="19.5" x14ac:dyDescent="0.35">
      <c r="B259" s="109" t="s">
        <v>278</v>
      </c>
      <c r="C259" s="109"/>
      <c r="D259" s="109"/>
      <c r="E259" s="109"/>
      <c r="F259" s="110">
        <v>8719.25</v>
      </c>
      <c r="G259" s="110">
        <v>7583.26</v>
      </c>
      <c r="H259" s="125">
        <f>G259/F259*100</f>
        <v>86.97147117011211</v>
      </c>
    </row>
    <row r="260" spans="2:8" x14ac:dyDescent="0.25">
      <c r="B260" s="111" t="s">
        <v>259</v>
      </c>
      <c r="C260" s="111"/>
      <c r="D260" s="111"/>
      <c r="E260" s="111"/>
      <c r="F260" s="112"/>
      <c r="G260" s="112"/>
      <c r="H260" s="121"/>
    </row>
    <row r="261" spans="2:8" x14ac:dyDescent="0.25">
      <c r="B261" s="86">
        <v>32</v>
      </c>
      <c r="C261" s="86" t="s">
        <v>187</v>
      </c>
      <c r="D261" s="86"/>
      <c r="E261" s="86"/>
      <c r="F261" s="85">
        <v>4756.25</v>
      </c>
      <c r="G261" s="85">
        <v>4756.25</v>
      </c>
      <c r="H261" s="122">
        <v>100</v>
      </c>
    </row>
    <row r="262" spans="2:8" s="113" customFormat="1" x14ac:dyDescent="0.25">
      <c r="B262" s="86">
        <v>323</v>
      </c>
      <c r="C262" s="93" t="s">
        <v>265</v>
      </c>
      <c r="D262" s="86"/>
      <c r="E262" s="86"/>
      <c r="F262" s="87"/>
      <c r="G262" s="87">
        <v>4756.25</v>
      </c>
      <c r="H262" s="116"/>
    </row>
    <row r="263" spans="2:8" x14ac:dyDescent="0.25">
      <c r="B263" s="86">
        <v>3233</v>
      </c>
      <c r="C263" s="86" t="s">
        <v>279</v>
      </c>
      <c r="D263" s="86"/>
      <c r="E263" s="86"/>
      <c r="F263" s="87"/>
      <c r="G263" s="87">
        <v>4756.25</v>
      </c>
      <c r="H263" s="116"/>
    </row>
    <row r="264" spans="2:8" x14ac:dyDescent="0.25">
      <c r="B264" s="111" t="s">
        <v>270</v>
      </c>
      <c r="C264" s="111"/>
      <c r="D264" s="111"/>
      <c r="E264" s="111"/>
      <c r="F264" s="114">
        <v>2500</v>
      </c>
      <c r="G264" s="114">
        <v>2164.0100000000002</v>
      </c>
      <c r="H264" s="126">
        <f>G264/F264*100</f>
        <v>86.560400000000001</v>
      </c>
    </row>
    <row r="265" spans="2:8" x14ac:dyDescent="0.25">
      <c r="B265" s="93">
        <v>4</v>
      </c>
      <c r="C265" s="93" t="s">
        <v>245</v>
      </c>
      <c r="D265" s="86"/>
      <c r="E265" s="86"/>
      <c r="F265" s="87">
        <v>2500</v>
      </c>
      <c r="G265" s="87">
        <v>2164.0100000000002</v>
      </c>
      <c r="H265" s="116"/>
    </row>
    <row r="266" spans="2:8" x14ac:dyDescent="0.25">
      <c r="B266" s="93">
        <v>42</v>
      </c>
      <c r="C266" s="93" t="s">
        <v>246</v>
      </c>
      <c r="D266" s="86"/>
      <c r="E266" s="86"/>
      <c r="F266" s="87">
        <v>2500</v>
      </c>
      <c r="G266" s="87">
        <v>2164.0100000000002</v>
      </c>
      <c r="H266" s="116"/>
    </row>
    <row r="267" spans="2:8" x14ac:dyDescent="0.25">
      <c r="B267" s="93">
        <v>422</v>
      </c>
      <c r="C267" s="93" t="s">
        <v>247</v>
      </c>
      <c r="D267" s="86"/>
      <c r="E267" s="86"/>
      <c r="F267" s="87"/>
      <c r="G267" s="85">
        <v>2158.91</v>
      </c>
      <c r="H267" s="116"/>
    </row>
    <row r="268" spans="2:8" x14ac:dyDescent="0.25">
      <c r="B268" s="93">
        <v>4221</v>
      </c>
      <c r="C268" s="93" t="s">
        <v>137</v>
      </c>
      <c r="D268" s="86"/>
      <c r="E268" s="86"/>
      <c r="F268" s="87"/>
      <c r="G268" s="87">
        <v>890.72</v>
      </c>
      <c r="H268" s="116"/>
    </row>
    <row r="269" spans="2:8" x14ac:dyDescent="0.25">
      <c r="B269" s="93">
        <v>4222</v>
      </c>
      <c r="C269" s="93" t="s">
        <v>143</v>
      </c>
      <c r="D269" s="86"/>
      <c r="E269" s="86"/>
      <c r="F269" s="87"/>
      <c r="G269" s="87">
        <v>365.16</v>
      </c>
      <c r="H269" s="116"/>
    </row>
    <row r="270" spans="2:8" x14ac:dyDescent="0.25">
      <c r="B270" s="93">
        <v>4223</v>
      </c>
      <c r="C270" s="93" t="s">
        <v>144</v>
      </c>
      <c r="D270" s="86"/>
      <c r="E270" s="86"/>
      <c r="F270" s="87"/>
      <c r="G270" s="87">
        <v>903.03</v>
      </c>
      <c r="H270" s="116"/>
    </row>
    <row r="271" spans="2:8" s="113" customFormat="1" x14ac:dyDescent="0.25">
      <c r="B271" s="93">
        <v>424</v>
      </c>
      <c r="C271" s="93" t="s">
        <v>280</v>
      </c>
      <c r="D271" s="86"/>
      <c r="E271" s="86"/>
      <c r="F271" s="87"/>
      <c r="G271" s="85">
        <v>5.0999999999999996</v>
      </c>
      <c r="H271" s="116"/>
    </row>
    <row r="272" spans="2:8" x14ac:dyDescent="0.25">
      <c r="B272" s="93">
        <v>4241</v>
      </c>
      <c r="C272" s="93" t="s">
        <v>147</v>
      </c>
      <c r="D272" s="86"/>
      <c r="E272" s="86"/>
      <c r="F272" s="87"/>
      <c r="G272" s="87">
        <v>5.0999999999999996</v>
      </c>
      <c r="H272" s="116"/>
    </row>
    <row r="273" spans="2:8" x14ac:dyDescent="0.25">
      <c r="B273" s="111" t="s">
        <v>272</v>
      </c>
      <c r="C273" s="111"/>
      <c r="D273" s="111"/>
      <c r="E273" s="111"/>
      <c r="F273" s="112"/>
      <c r="G273" s="112"/>
      <c r="H273" s="121"/>
    </row>
    <row r="274" spans="2:8" x14ac:dyDescent="0.25">
      <c r="B274" s="93">
        <v>4</v>
      </c>
      <c r="C274" s="93" t="s">
        <v>245</v>
      </c>
      <c r="D274" s="86"/>
      <c r="E274" s="86"/>
      <c r="F274" s="85">
        <v>663</v>
      </c>
      <c r="G274" s="85">
        <v>663</v>
      </c>
      <c r="H274" s="122">
        <v>100</v>
      </c>
    </row>
    <row r="275" spans="2:8" x14ac:dyDescent="0.25">
      <c r="B275" s="93">
        <v>42</v>
      </c>
      <c r="C275" s="93" t="s">
        <v>246</v>
      </c>
      <c r="D275" s="86"/>
      <c r="E275" s="86"/>
      <c r="F275" s="87">
        <v>663</v>
      </c>
      <c r="G275" s="87">
        <v>663</v>
      </c>
      <c r="H275" s="116"/>
    </row>
    <row r="276" spans="2:8" s="113" customFormat="1" x14ac:dyDescent="0.25">
      <c r="B276" s="93">
        <v>424</v>
      </c>
      <c r="C276" s="93" t="s">
        <v>280</v>
      </c>
      <c r="D276" s="86"/>
      <c r="E276" s="86"/>
      <c r="F276" s="87"/>
      <c r="G276" s="87">
        <v>663</v>
      </c>
      <c r="H276" s="116"/>
    </row>
    <row r="277" spans="2:8" x14ac:dyDescent="0.25">
      <c r="B277" s="93">
        <v>4241</v>
      </c>
      <c r="C277" s="93" t="s">
        <v>147</v>
      </c>
      <c r="D277" s="86"/>
      <c r="E277" s="86"/>
      <c r="F277" s="87"/>
      <c r="G277" s="87">
        <v>663</v>
      </c>
      <c r="H277" s="116"/>
    </row>
    <row r="278" spans="2:8" x14ac:dyDescent="0.25">
      <c r="B278" s="111" t="s">
        <v>275</v>
      </c>
      <c r="C278" s="111"/>
      <c r="D278" s="111"/>
      <c r="E278" s="111"/>
      <c r="F278" s="114">
        <v>800</v>
      </c>
      <c r="G278" s="114">
        <v>0</v>
      </c>
      <c r="H278" s="126" t="s">
        <v>159</v>
      </c>
    </row>
    <row r="279" spans="2:8" x14ac:dyDescent="0.25">
      <c r="B279" s="93">
        <v>4</v>
      </c>
      <c r="C279" s="93" t="s">
        <v>245</v>
      </c>
      <c r="D279" s="86"/>
      <c r="E279" s="86"/>
      <c r="F279" s="87">
        <v>800</v>
      </c>
      <c r="G279" s="87">
        <v>0</v>
      </c>
      <c r="H279" s="116"/>
    </row>
    <row r="280" spans="2:8" x14ac:dyDescent="0.25">
      <c r="B280" s="93">
        <v>42</v>
      </c>
      <c r="C280" s="93" t="s">
        <v>246</v>
      </c>
      <c r="D280" s="86"/>
      <c r="E280" s="86"/>
      <c r="F280" s="87">
        <v>800</v>
      </c>
      <c r="G280" s="87">
        <v>0</v>
      </c>
      <c r="H280" s="116"/>
    </row>
  </sheetData>
  <mergeCells count="7">
    <mergeCell ref="B61:E61"/>
    <mergeCell ref="B2:H2"/>
    <mergeCell ref="B4:H4"/>
    <mergeCell ref="B6:E6"/>
    <mergeCell ref="B7:E7"/>
    <mergeCell ref="B8:E8"/>
    <mergeCell ref="C9:E9"/>
  </mergeCells>
  <conditionalFormatting sqref="F9">
    <cfRule type="cellIs" dxfId="1" priority="1" operator="lessThan">
      <formula>-0.001</formula>
    </cfRule>
  </conditionalFormatting>
  <conditionalFormatting sqref="G9">
    <cfRule type="cellIs" dxfId="0" priority="3" operator="lessThan">
      <formula>-0.001</formula>
    </cfRule>
  </conditionalFormatting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2023-07-25T14:50:53Z</cp:lastPrinted>
  <dcterms:created xsi:type="dcterms:W3CDTF">2022-08-12T12:51:27Z</dcterms:created>
  <dcterms:modified xsi:type="dcterms:W3CDTF">2025-03-31T10:12:37Z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